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540" activeTab="0"/>
  </bookViews>
  <sheets>
    <sheet name="附件" sheetId="1" r:id="rId1"/>
    <sheet name="附件2" sheetId="2" r:id="rId2"/>
    <sheet name="附件3" sheetId="3" r:id="rId3"/>
  </sheets>
  <definedNames>
    <definedName name="_xlnm.Print_Titles" localSheetId="0">'附件'!$1:$6</definedName>
    <definedName name="_xlnm.Print_Titles" localSheetId="2">'附件3'!$1:$5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<sst xmlns="http://schemas.openxmlformats.org/spreadsheetml/2006/main" count="321" uniqueCount="238">
  <si>
    <t>附件</t>
  </si>
  <si>
    <t>彭阳县2022年一般公共预算、政府性基金预算和国有资本经营预算调整收支简表</t>
  </si>
  <si>
    <t>单位：万元</t>
  </si>
  <si>
    <t>收                          入</t>
  </si>
  <si>
    <t>支                          出</t>
  </si>
  <si>
    <t>备注</t>
  </si>
  <si>
    <t>项          目</t>
  </si>
  <si>
    <t>年初预算数</t>
  </si>
  <si>
    <t>本次调整</t>
  </si>
  <si>
    <t>专项补助</t>
  </si>
  <si>
    <t>上年结转</t>
  </si>
  <si>
    <t>变动预算数</t>
  </si>
  <si>
    <t>功能分类</t>
  </si>
  <si>
    <t>调整数</t>
  </si>
  <si>
    <t>调整预算数</t>
  </si>
  <si>
    <t>一、税收收入</t>
  </si>
  <si>
    <t>一、一般公共服务支出</t>
  </si>
  <si>
    <t xml:space="preserve">      增值税</t>
  </si>
  <si>
    <t>二、外交支出</t>
  </si>
  <si>
    <t xml:space="preserve">      企业所得税</t>
  </si>
  <si>
    <t>三、国防支出</t>
  </si>
  <si>
    <t xml:space="preserve">      个人所得税</t>
  </si>
  <si>
    <t>四、公共安全支出</t>
  </si>
  <si>
    <t xml:space="preserve">      资源税</t>
  </si>
  <si>
    <t>五、教育支出</t>
  </si>
  <si>
    <t xml:space="preserve">      城市维护建设税</t>
  </si>
  <si>
    <t>六、科学技术支出</t>
  </si>
  <si>
    <t xml:space="preserve">      房产税</t>
  </si>
  <si>
    <t>七、文化旅游体育与传媒支出</t>
  </si>
  <si>
    <t xml:space="preserve">      印花税</t>
  </si>
  <si>
    <t>八、社会保障和就业支出</t>
  </si>
  <si>
    <t xml:space="preserve">      城镇土地使用税</t>
  </si>
  <si>
    <t>九、卫生健康支出</t>
  </si>
  <si>
    <t xml:space="preserve">      土地增值税</t>
  </si>
  <si>
    <t>十、节能环保支出</t>
  </si>
  <si>
    <t xml:space="preserve">      车船税</t>
  </si>
  <si>
    <t>十一、城乡社区支出</t>
  </si>
  <si>
    <t xml:space="preserve">      耕地占用税</t>
  </si>
  <si>
    <t>十二、农林水支出</t>
  </si>
  <si>
    <t xml:space="preserve">      契税</t>
  </si>
  <si>
    <t>十三、交通运输支出</t>
  </si>
  <si>
    <t xml:space="preserve">      烟叶税</t>
  </si>
  <si>
    <t>十四、资源勘探信息等支出</t>
  </si>
  <si>
    <t xml:space="preserve">      环境保护税</t>
  </si>
  <si>
    <t>十五、商业服务业等支出</t>
  </si>
  <si>
    <t xml:space="preserve">      其他税收收入</t>
  </si>
  <si>
    <t>十六、金融支出</t>
  </si>
  <si>
    <t>二、非税收入</t>
  </si>
  <si>
    <t>十七、自然资源海洋气象等支出</t>
  </si>
  <si>
    <t xml:space="preserve">      专项收入</t>
  </si>
  <si>
    <t>十八、住房保障支出</t>
  </si>
  <si>
    <t xml:space="preserve">      行政事业性收费收入</t>
  </si>
  <si>
    <t>十九、粮油物资储备支出</t>
  </si>
  <si>
    <t xml:space="preserve">      罚没收入</t>
  </si>
  <si>
    <t>二十、灾害防治及应急管理支出</t>
  </si>
  <si>
    <t xml:space="preserve">      国有资本经营收入</t>
  </si>
  <si>
    <t>二十一、预备费</t>
  </si>
  <si>
    <t xml:space="preserve">      国有资源（资产）有偿使用收入</t>
  </si>
  <si>
    <t>二十二、债务付息支出</t>
  </si>
  <si>
    <t xml:space="preserve">      其他收入</t>
  </si>
  <si>
    <t>二十三、其他支出</t>
  </si>
  <si>
    <t xml:space="preserve">      政府住房基金收入</t>
  </si>
  <si>
    <t>县级一般公共预算收入小计</t>
  </si>
  <si>
    <t>一般公共预算支出小计</t>
  </si>
  <si>
    <t>转移性收入</t>
  </si>
  <si>
    <t>转移性支出</t>
  </si>
  <si>
    <t xml:space="preserve">    返还性收入</t>
  </si>
  <si>
    <t xml:space="preserve">    返还性支出</t>
  </si>
  <si>
    <t xml:space="preserve">      增值税和消费税税收返还收入 </t>
  </si>
  <si>
    <t xml:space="preserve">      增值税和消费税税收返还支出</t>
  </si>
  <si>
    <t xml:space="preserve">      所得税基数返还收入</t>
  </si>
  <si>
    <t xml:space="preserve">      所得税基数返还支出</t>
  </si>
  <si>
    <t xml:space="preserve">      成品油税费改革税收返还收入</t>
  </si>
  <si>
    <t xml:space="preserve">      成品油价格和税费改革税收返还支出</t>
  </si>
  <si>
    <t xml:space="preserve">      增值税“五五分享”税收返还收入</t>
  </si>
  <si>
    <t xml:space="preserve">      其他税收返还收入</t>
  </si>
  <si>
    <t xml:space="preserve">    一般性转移支付</t>
  </si>
  <si>
    <t xml:space="preserve">    一般性转移支付收入</t>
  </si>
  <si>
    <t xml:space="preserve">      体制补助支出</t>
  </si>
  <si>
    <t xml:space="preserve">      体制补助收入</t>
  </si>
  <si>
    <t xml:space="preserve">      均衡性转移支付支出</t>
  </si>
  <si>
    <t xml:space="preserve">      均衡性转移支付收入</t>
  </si>
  <si>
    <t xml:space="preserve">      革命老区及民族和边境地区转移支付支出</t>
  </si>
  <si>
    <t xml:space="preserve">      县级基本财力保障机制奖补资金收入</t>
  </si>
  <si>
    <t xml:space="preserve">      县级基本财力保障机制奖补资金支出</t>
  </si>
  <si>
    <t xml:space="preserve">      结算补助收入</t>
  </si>
  <si>
    <t xml:space="preserve">      结算补助支出</t>
  </si>
  <si>
    <t xml:space="preserve">      资源枯竭型城市转移支付补助收入</t>
  </si>
  <si>
    <t xml:space="preserve">      体制上解支出</t>
  </si>
  <si>
    <t xml:space="preserve">      企业事业单位划转补助收入</t>
  </si>
  <si>
    <t xml:space="preserve">      企业事业单位划转补助支出</t>
  </si>
  <si>
    <t xml:space="preserve">      产粮（油）大县奖励资金收入</t>
  </si>
  <si>
    <t xml:space="preserve">      基层公检法司转移支付支出</t>
  </si>
  <si>
    <t xml:space="preserve">      重点生态功能区转移支付收入</t>
  </si>
  <si>
    <t xml:space="preserve">      其他一般性转移支付支出</t>
  </si>
  <si>
    <t xml:space="preserve">      固定数额补助收入</t>
  </si>
  <si>
    <t xml:space="preserve">    专项转移支付</t>
  </si>
  <si>
    <t xml:space="preserve">      革命老区转移支付收入</t>
  </si>
  <si>
    <t xml:space="preserve">      专项上解支出</t>
  </si>
  <si>
    <t xml:space="preserve">      民族地区转移支付收入</t>
  </si>
  <si>
    <t xml:space="preserve">    调出资金</t>
  </si>
  <si>
    <t xml:space="preserve">      农林水收入</t>
  </si>
  <si>
    <t xml:space="preserve">    年终结余</t>
  </si>
  <si>
    <t xml:space="preserve">      欠发达地区转移支付收入</t>
  </si>
  <si>
    <t xml:space="preserve">      结转</t>
  </si>
  <si>
    <t xml:space="preserve">      公共安全共同财政事权转移支付收入</t>
  </si>
  <si>
    <t xml:space="preserve">      净结余</t>
  </si>
  <si>
    <t xml:space="preserve">      教育共同财政事权转移支付收入</t>
  </si>
  <si>
    <t xml:space="preserve">     地方政府一般债务还本支出</t>
  </si>
  <si>
    <t xml:space="preserve">      科学技术共同财政事权转移支付收入</t>
  </si>
  <si>
    <t xml:space="preserve">     债务转贷支出</t>
  </si>
  <si>
    <t xml:space="preserve">      文化旅游体育共同财政事权转移支付收入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</si>
  <si>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</si>
  <si>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</si>
  <si>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</si>
  <si>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</si>
  <si>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</si>
  <si>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住房保障共同财政事权转移支付收入</t>
  </si>
  <si>
    <t xml:space="preserve">      灾害防治及应急管理公共财政事权转移支付收入</t>
  </si>
  <si>
    <t xml:space="preserve">      其他一般性转移支付收入</t>
  </si>
  <si>
    <t xml:space="preserve">      增值税留抵退税转移支付收入</t>
  </si>
  <si>
    <t xml:space="preserve">      其他退税减税降费转移支付收入</t>
  </si>
  <si>
    <t xml:space="preserve">      补充县区财力转移支付收入</t>
  </si>
  <si>
    <t xml:space="preserve">    专项转移支付收入</t>
  </si>
  <si>
    <t xml:space="preserve">      专项补助收入</t>
  </si>
  <si>
    <t xml:space="preserve">      专项上解收入</t>
  </si>
  <si>
    <t xml:space="preserve">    上年结余收入</t>
  </si>
  <si>
    <t xml:space="preserve">      公共财政预算上年结余收入</t>
  </si>
  <si>
    <t xml:space="preserve">    调入资金</t>
  </si>
  <si>
    <t xml:space="preserve">    债务转贷收入</t>
  </si>
  <si>
    <t>一般公共预算收入合计</t>
  </si>
  <si>
    <t>一般公共预算支出合计</t>
  </si>
  <si>
    <t>一、农业土地开发资金收入</t>
  </si>
  <si>
    <t>一、文化旅游体育与传媒支出</t>
  </si>
  <si>
    <t>二、国有土地使用权出让收入</t>
  </si>
  <si>
    <t>二、社会保障和就业支出</t>
  </si>
  <si>
    <t>三、污水处理费收入</t>
  </si>
  <si>
    <t>三、城乡社区支出</t>
  </si>
  <si>
    <t>四、彩票发行机构和彩票销售机构的业务费用</t>
  </si>
  <si>
    <t>四、资源勘探信息等支出</t>
  </si>
  <si>
    <t xml:space="preserve">五、其他政府性基金专项债务对应项目专项收入  </t>
  </si>
  <si>
    <t>五、其他支出</t>
  </si>
  <si>
    <t>六、债务付息支出</t>
  </si>
  <si>
    <t>七、抗疫特别国债安排的支出</t>
  </si>
  <si>
    <t>政府性基金收入小计</t>
  </si>
  <si>
    <t>政府性基金预算支出小计</t>
  </si>
  <si>
    <t xml:space="preserve">    债务还本支出</t>
  </si>
  <si>
    <t xml:space="preserve">    政府性基金转移收入</t>
  </si>
  <si>
    <t>政府性基金预算收入合计</t>
  </si>
  <si>
    <t>政府性基金支出合计</t>
  </si>
  <si>
    <t>一、国有资本经营收入</t>
  </si>
  <si>
    <t>一、社会保障和就业支出</t>
  </si>
  <si>
    <t>二、国有资本经营预算支出</t>
  </si>
  <si>
    <t>国有资本经营预算收入小计</t>
  </si>
  <si>
    <t>国有资本经营预算支出小计</t>
  </si>
  <si>
    <t xml:space="preserve">    国有资本经营预算转移支付收入</t>
  </si>
  <si>
    <t xml:space="preserve">   调出资金</t>
  </si>
  <si>
    <t>国有资本经营预算收入合计</t>
  </si>
  <si>
    <t>国有资本经营预算支出合计</t>
  </si>
  <si>
    <t>财政收入总计</t>
  </si>
  <si>
    <t>财政支出总计</t>
  </si>
  <si>
    <t>附件2：</t>
  </si>
  <si>
    <t>彭阳县2021年社会保险基金预算调整收支简表</t>
  </si>
  <si>
    <t>收        入</t>
  </si>
  <si>
    <t>支        出</t>
  </si>
  <si>
    <t>项     目</t>
  </si>
  <si>
    <t>项      目</t>
  </si>
  <si>
    <t>一、城乡居民基本养老保险基金</t>
  </si>
  <si>
    <t>二、机关事业单位基本养老保险基金</t>
  </si>
  <si>
    <t>三、工伤保险基金</t>
  </si>
  <si>
    <t>四、失业保险基金</t>
  </si>
  <si>
    <t>社会保险基金预算收入小计</t>
  </si>
  <si>
    <t>社会保险基金预算支出小计</t>
  </si>
  <si>
    <t>上级补助收入</t>
  </si>
  <si>
    <t>上解上级支出</t>
  </si>
  <si>
    <t>社会保险基金预算当年收入合计</t>
  </si>
  <si>
    <t>社会保险基金预算当年支出合计</t>
  </si>
  <si>
    <t>社会保险基金预算当年收支结余</t>
  </si>
  <si>
    <t>上年结余收入</t>
  </si>
  <si>
    <t>年终滚存结余</t>
  </si>
  <si>
    <t>社会保险基金预算收入总计</t>
  </si>
  <si>
    <t>社会保险基金预算支出总计</t>
  </si>
  <si>
    <r>
      <rPr>
        <sz val="12"/>
        <rFont val="宋体"/>
        <family val="2"/>
      </rPr>
      <t>附件</t>
    </r>
    <r>
      <rPr>
        <sz val="12"/>
        <rFont val="Times New Roman"/>
        <family val="2"/>
      </rPr>
      <t>3</t>
    </r>
  </si>
  <si>
    <t>地方政府新增债券历年结余资金调整明细表</t>
  </si>
  <si>
    <r>
      <rPr>
        <sz val="12"/>
        <rFont val="宋体"/>
        <family val="2"/>
      </rPr>
      <t>单位：万元</t>
    </r>
  </si>
  <si>
    <r>
      <rPr>
        <b/>
        <sz val="14"/>
        <rFont val="宋体"/>
        <family val="2"/>
      </rPr>
      <t>序号</t>
    </r>
  </si>
  <si>
    <r>
      <rPr>
        <b/>
        <sz val="14"/>
        <rFont val="宋体"/>
        <family val="2"/>
      </rPr>
      <t>调整前项目信息</t>
    </r>
  </si>
  <si>
    <r>
      <rPr>
        <b/>
        <sz val="14"/>
        <rFont val="宋体"/>
        <family val="2"/>
      </rPr>
      <t>调整后项目信息</t>
    </r>
  </si>
  <si>
    <r>
      <rPr>
        <b/>
        <sz val="12"/>
        <rFont val="宋体"/>
        <family val="2"/>
      </rPr>
      <t>备注</t>
    </r>
  </si>
  <si>
    <r>
      <rPr>
        <b/>
        <sz val="12"/>
        <rFont val="宋体"/>
        <family val="2"/>
      </rPr>
      <t>项目</t>
    </r>
    <r>
      <rPr>
        <b/>
        <sz val="12"/>
        <rFont val="Times New Roman"/>
        <family val="2"/>
      </rPr>
      <t xml:space="preserve">
</t>
    </r>
    <r>
      <rPr>
        <b/>
        <sz val="12"/>
        <rFont val="宋体"/>
        <family val="2"/>
      </rPr>
      <t>单位</t>
    </r>
  </si>
  <si>
    <r>
      <rPr>
        <b/>
        <sz val="12"/>
        <rFont val="宋体"/>
        <family val="2"/>
      </rPr>
      <t>项目名称</t>
    </r>
  </si>
  <si>
    <r>
      <rPr>
        <b/>
        <sz val="12"/>
        <rFont val="宋体"/>
        <family val="2"/>
      </rPr>
      <t>发行</t>
    </r>
    <r>
      <rPr>
        <b/>
        <sz val="12"/>
        <rFont val="Times New Roman"/>
        <family val="2"/>
      </rPr>
      <t xml:space="preserve">
</t>
    </r>
    <r>
      <rPr>
        <b/>
        <sz val="12"/>
        <rFont val="宋体"/>
        <family val="2"/>
      </rPr>
      <t>金额</t>
    </r>
  </si>
  <si>
    <r>
      <rPr>
        <b/>
        <sz val="12"/>
        <rFont val="宋体"/>
        <family val="2"/>
      </rPr>
      <t>未使用</t>
    </r>
    <r>
      <rPr>
        <b/>
        <sz val="12"/>
        <rFont val="Times New Roman"/>
        <family val="2"/>
      </rPr>
      <t xml:space="preserve">
</t>
    </r>
    <r>
      <rPr>
        <b/>
        <sz val="12"/>
        <rFont val="宋体"/>
        <family val="2"/>
      </rPr>
      <t>金额</t>
    </r>
  </si>
  <si>
    <r>
      <rPr>
        <b/>
        <sz val="12"/>
        <rFont val="宋体"/>
        <family val="2"/>
      </rPr>
      <t>用途调整金额</t>
    </r>
  </si>
  <si>
    <r>
      <rPr>
        <b/>
        <sz val="12"/>
        <rFont val="宋体"/>
        <family val="2"/>
      </rPr>
      <t>调整原因</t>
    </r>
  </si>
  <si>
    <r>
      <rPr>
        <b/>
        <sz val="12"/>
        <rFont val="宋体"/>
        <family val="2"/>
      </rPr>
      <t>资金使用计划</t>
    </r>
  </si>
  <si>
    <r>
      <rPr>
        <sz val="12"/>
        <rFont val="宋体"/>
        <family val="2"/>
      </rPr>
      <t>彭阳县文广局</t>
    </r>
  </si>
  <si>
    <r>
      <rPr>
        <sz val="12"/>
        <rFont val="宋体"/>
        <family val="2"/>
      </rPr>
      <t>彭阳县全域旅游基础设施</t>
    </r>
    <r>
      <rPr>
        <sz val="12"/>
        <rFont val="Times New Roman"/>
        <family val="2"/>
      </rPr>
      <t>-</t>
    </r>
    <r>
      <rPr>
        <sz val="12"/>
        <rFont val="宋体"/>
        <family val="2"/>
      </rPr>
      <t>嘛喇湾梯田公园内部道路项目</t>
    </r>
  </si>
  <si>
    <r>
      <rPr>
        <sz val="12"/>
        <rFont val="宋体"/>
        <family val="2"/>
      </rPr>
      <t>项目竣工后发生结余</t>
    </r>
  </si>
  <si>
    <r>
      <rPr>
        <sz val="12"/>
        <rFont val="宋体"/>
        <family val="2"/>
      </rPr>
      <t>彭阳县住建局</t>
    </r>
  </si>
  <si>
    <r>
      <rPr>
        <sz val="12"/>
        <rFont val="宋体"/>
        <family val="2"/>
      </rPr>
      <t>彭阳县东门停车场建设工程</t>
    </r>
  </si>
  <si>
    <r>
      <rPr>
        <sz val="12"/>
        <rFont val="Times New Roman"/>
        <family val="2"/>
      </rPr>
      <t>2022</t>
    </r>
    <r>
      <rPr>
        <sz val="12"/>
        <rFont val="宋体"/>
        <family val="2"/>
      </rPr>
      <t>年度全部支出</t>
    </r>
  </si>
  <si>
    <r>
      <rPr>
        <sz val="12"/>
        <rFont val="Times New Roman"/>
        <family val="2"/>
      </rPr>
      <t>2020</t>
    </r>
    <r>
      <rPr>
        <sz val="12"/>
        <rFont val="宋体"/>
        <family val="2"/>
      </rPr>
      <t>年宁夏回族自治区城乡发展专项债券</t>
    </r>
    <r>
      <rPr>
        <sz val="12"/>
        <rFont val="Times New Roman"/>
        <family val="2"/>
      </rPr>
      <t>(</t>
    </r>
    <r>
      <rPr>
        <sz val="12"/>
        <rFont val="宋体"/>
        <family val="2"/>
      </rPr>
      <t>七期）</t>
    </r>
    <r>
      <rPr>
        <sz val="12"/>
        <rFont val="Times New Roman"/>
        <family val="2"/>
      </rPr>
      <t>-2020</t>
    </r>
    <r>
      <rPr>
        <sz val="12"/>
        <rFont val="宋体"/>
        <family val="2"/>
      </rPr>
      <t>年宁夏回族自治区政府专项债券</t>
    </r>
    <r>
      <rPr>
        <sz val="12"/>
        <rFont val="Times New Roman"/>
        <family val="2"/>
      </rPr>
      <t>(</t>
    </r>
    <r>
      <rPr>
        <sz val="12"/>
        <rFont val="宋体"/>
        <family val="2"/>
      </rPr>
      <t>九期）</t>
    </r>
  </si>
  <si>
    <r>
      <rPr>
        <sz val="12"/>
        <rFont val="宋体"/>
        <family val="2"/>
      </rPr>
      <t>彭阳县卫健局</t>
    </r>
  </si>
  <si>
    <r>
      <rPr>
        <sz val="12"/>
        <rFont val="宋体"/>
        <family val="2"/>
      </rPr>
      <t>区域医疗项目（中医医院改扩建及设备采购项目）</t>
    </r>
  </si>
  <si>
    <r>
      <rPr>
        <sz val="12"/>
        <rFont val="Times New Roman"/>
        <family val="2"/>
      </rPr>
      <t>2019</t>
    </r>
    <r>
      <rPr>
        <sz val="12"/>
        <rFont val="宋体"/>
        <family val="2"/>
      </rPr>
      <t>年宁夏回族自治区医疗卫生专项债券</t>
    </r>
    <r>
      <rPr>
        <sz val="12"/>
        <rFont val="Times New Roman"/>
        <family val="2"/>
      </rPr>
      <t>1</t>
    </r>
    <r>
      <rPr>
        <sz val="12"/>
        <rFont val="宋体"/>
        <family val="2"/>
      </rPr>
      <t>期</t>
    </r>
    <r>
      <rPr>
        <sz val="12"/>
        <rFont val="Times New Roman"/>
        <family val="2"/>
      </rPr>
      <t>-2019</t>
    </r>
    <r>
      <rPr>
        <sz val="12"/>
        <rFont val="宋体"/>
        <family val="2"/>
      </rPr>
      <t>年宁夏回族自治区政府专项债</t>
    </r>
    <r>
      <rPr>
        <sz val="12"/>
        <rFont val="Times New Roman"/>
        <family val="2"/>
      </rPr>
      <t>5</t>
    </r>
    <r>
      <rPr>
        <sz val="12"/>
        <rFont val="宋体"/>
        <family val="2"/>
      </rPr>
      <t>期</t>
    </r>
  </si>
  <si>
    <r>
      <rPr>
        <sz val="12"/>
        <rFont val="宋体"/>
        <family val="2"/>
      </rPr>
      <t>区域医疗项目（妇幼保健计划生育服务中心改扩建）</t>
    </r>
  </si>
  <si>
    <r>
      <rPr>
        <b/>
        <sz val="12"/>
        <rFont val="宋体"/>
        <family val="2"/>
      </rPr>
      <t>专项债券小计</t>
    </r>
  </si>
  <si>
    <r>
      <rPr>
        <sz val="12"/>
        <rFont val="宋体"/>
        <family val="2"/>
      </rPr>
      <t>彭阳县发改局</t>
    </r>
  </si>
  <si>
    <r>
      <rPr>
        <sz val="12"/>
        <rFont val="宋体"/>
        <family val="2"/>
      </rPr>
      <t>彭阳县商城维修项目</t>
    </r>
  </si>
  <si>
    <t>彭阳县住建局</t>
  </si>
  <si>
    <t>县城基础设施维修项目</t>
  </si>
  <si>
    <t>2022年度全部支出</t>
  </si>
  <si>
    <r>
      <rPr>
        <sz val="12"/>
        <rFont val="Times New Roman"/>
        <family val="2"/>
      </rPr>
      <t>2020</t>
    </r>
    <r>
      <rPr>
        <sz val="12"/>
        <rFont val="宋体"/>
        <family val="2"/>
      </rPr>
      <t>年宁夏回族自治区政府一般债券（三期）</t>
    </r>
  </si>
  <si>
    <r>
      <rPr>
        <sz val="12"/>
        <rFont val="宋体"/>
        <family val="2"/>
      </rPr>
      <t>彭阳县城阳乡人民政府</t>
    </r>
  </si>
  <si>
    <r>
      <rPr>
        <sz val="12"/>
        <rFont val="宋体"/>
        <family val="2"/>
      </rPr>
      <t>五土共改改善农村人居环境</t>
    </r>
  </si>
  <si>
    <r>
      <rPr>
        <sz val="12"/>
        <rFont val="Times New Roman"/>
        <family val="2"/>
      </rPr>
      <t>2020</t>
    </r>
    <r>
      <rPr>
        <sz val="12"/>
        <rFont val="宋体"/>
        <family val="2"/>
      </rPr>
      <t>年宁夏回族自治区政府一般债券（二期）</t>
    </r>
  </si>
  <si>
    <r>
      <rPr>
        <sz val="12"/>
        <rFont val="宋体"/>
        <family val="2"/>
      </rPr>
      <t>彭阳县交岔乡人民政府</t>
    </r>
  </si>
  <si>
    <r>
      <rPr>
        <sz val="12"/>
        <rFont val="宋体"/>
        <family val="2"/>
      </rPr>
      <t>彭阳县冯庄乡人民政府</t>
    </r>
  </si>
  <si>
    <r>
      <rPr>
        <sz val="12"/>
        <rFont val="宋体"/>
        <family val="2"/>
      </rPr>
      <t>彭阳县王洼镇人民政府</t>
    </r>
  </si>
  <si>
    <r>
      <rPr>
        <sz val="12"/>
        <rFont val="宋体"/>
        <family val="2"/>
      </rPr>
      <t>彭阳县小岔乡人民政府</t>
    </r>
  </si>
  <si>
    <r>
      <rPr>
        <sz val="12"/>
        <rFont val="宋体"/>
        <family val="2"/>
      </rPr>
      <t>彭阳县教育体育</t>
    </r>
  </si>
  <si>
    <r>
      <rPr>
        <sz val="12"/>
        <rFont val="宋体"/>
        <family val="2"/>
      </rPr>
      <t>彭阳县第五中学</t>
    </r>
  </si>
  <si>
    <r>
      <rPr>
        <sz val="12"/>
        <rFont val="宋体"/>
        <family val="2"/>
      </rPr>
      <t>彭阳县第二中学围墙大门维修工程</t>
    </r>
  </si>
  <si>
    <r>
      <rPr>
        <sz val="12"/>
        <rFont val="宋体"/>
        <family val="2"/>
      </rPr>
      <t>彭阳县西门公共体育场</t>
    </r>
  </si>
  <si>
    <r>
      <rPr>
        <sz val="12"/>
        <rFont val="宋体"/>
        <family val="2"/>
      </rPr>
      <t>城乡中小学教育提升工程</t>
    </r>
  </si>
  <si>
    <r>
      <rPr>
        <sz val="12"/>
        <rFont val="Times New Roman"/>
        <family val="2"/>
      </rPr>
      <t>2018</t>
    </r>
    <r>
      <rPr>
        <sz val="12"/>
        <rFont val="宋体"/>
        <family val="2"/>
      </rPr>
      <t>年城阳刘河等四所幼儿园</t>
    </r>
  </si>
  <si>
    <r>
      <rPr>
        <sz val="12"/>
        <rFont val="宋体"/>
        <family val="2"/>
      </rPr>
      <t>彭阳县第一中学等八所学校雨污水分流工程</t>
    </r>
  </si>
  <si>
    <r>
      <rPr>
        <sz val="12"/>
        <rFont val="Times New Roman"/>
        <family val="2"/>
      </rPr>
      <t>2018</t>
    </r>
    <r>
      <rPr>
        <sz val="12"/>
        <rFont val="宋体"/>
        <family val="2"/>
      </rPr>
      <t>年宁夏回族自治区政府一般债券（四期）</t>
    </r>
  </si>
  <si>
    <r>
      <rPr>
        <sz val="12"/>
        <rFont val="宋体"/>
        <family val="2"/>
      </rPr>
      <t>彭阳县体育场馆改造项目和彭阳县美丽茹河体育公园附属工程</t>
    </r>
  </si>
  <si>
    <r>
      <rPr>
        <sz val="12"/>
        <rFont val="宋体"/>
        <family val="2"/>
      </rPr>
      <t>彭阳县孟塬乡中心学校室外附属等维修项目</t>
    </r>
  </si>
  <si>
    <r>
      <rPr>
        <sz val="12"/>
        <rFont val="Times New Roman"/>
        <family val="2"/>
      </rPr>
      <t>2021</t>
    </r>
    <r>
      <rPr>
        <sz val="12"/>
        <rFont val="宋体"/>
        <family val="2"/>
      </rPr>
      <t>年宁夏回族自治区政府一般债券（六期）</t>
    </r>
  </si>
  <si>
    <r>
      <rPr>
        <sz val="12"/>
        <rFont val="宋体"/>
        <family val="2"/>
      </rPr>
      <t>彭阳县各学校附属及校舍维修项目</t>
    </r>
  </si>
  <si>
    <r>
      <rPr>
        <sz val="12"/>
        <rFont val="Times New Roman"/>
        <family val="2"/>
      </rPr>
      <t>2021</t>
    </r>
    <r>
      <rPr>
        <sz val="12"/>
        <rFont val="宋体"/>
        <family val="2"/>
      </rPr>
      <t>年宁夏回族自治区政府一般债券</t>
    </r>
    <r>
      <rPr>
        <sz val="12"/>
        <rFont val="Times New Roman"/>
        <family val="2"/>
      </rPr>
      <t>(</t>
    </r>
    <r>
      <rPr>
        <sz val="12"/>
        <rFont val="宋体"/>
        <family val="2"/>
      </rPr>
      <t>一期）</t>
    </r>
  </si>
  <si>
    <r>
      <rPr>
        <sz val="12"/>
        <rFont val="Times New Roman"/>
        <family val="2"/>
      </rPr>
      <t>2020</t>
    </r>
    <r>
      <rPr>
        <sz val="12"/>
        <rFont val="宋体"/>
        <family val="2"/>
      </rPr>
      <t>年旅游产业一枝花示范推广项目</t>
    </r>
  </si>
  <si>
    <r>
      <rPr>
        <sz val="12"/>
        <rFont val="宋体"/>
        <family val="2"/>
      </rPr>
      <t>彭阳县全域旅游基础设施</t>
    </r>
    <r>
      <rPr>
        <sz val="12"/>
        <rFont val="Times New Roman"/>
        <family val="2"/>
      </rPr>
      <t>-</t>
    </r>
    <r>
      <rPr>
        <sz val="12"/>
        <rFont val="宋体"/>
        <family val="2"/>
      </rPr>
      <t>嘛喇湾梯田公园基础设施建设项目</t>
    </r>
  </si>
  <si>
    <r>
      <rPr>
        <b/>
        <sz val="12"/>
        <rFont val="宋体"/>
        <family val="2"/>
      </rPr>
      <t>一般债券小计</t>
    </r>
  </si>
  <si>
    <r>
      <rPr>
        <b/>
        <sz val="12"/>
        <rFont val="宋体"/>
        <family val="2"/>
      </rPr>
      <t>合计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</si>
</sst>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2"/>
    </font>
    <font>
      <b/>
      <sz val="14"/>
      <name val="Times New Roman"/>
      <family val="2"/>
    </font>
    <font>
      <b/>
      <sz val="12"/>
      <name val="Times New Roman"/>
      <family val="2"/>
    </font>
    <font>
      <sz val="12"/>
      <name val="宋体"/>
      <family val="2"/>
    </font>
    <font>
      <b/>
      <sz val="28"/>
      <name val="宋体"/>
      <family val="2"/>
    </font>
    <font>
      <b/>
      <sz val="28"/>
      <name val="Times New Roman"/>
      <family val="2"/>
    </font>
    <font>
      <sz val="12"/>
      <name val="黑体"/>
      <family val="2"/>
    </font>
    <font>
      <sz val="20"/>
      <name val="方正小标宋简体"/>
      <family val="2"/>
    </font>
    <font>
      <b/>
      <sz val="12"/>
      <name val="宋体"/>
      <family val="2"/>
    </font>
    <font>
      <sz val="12"/>
      <color indexed="8"/>
      <name val="宋体"/>
      <family val="2"/>
    </font>
    <font>
      <b/>
      <sz val="12"/>
      <color indexed="8"/>
      <name val="宋体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方正小标宋简体"/>
      <family val="2"/>
    </font>
    <font>
      <b/>
      <sz val="10"/>
      <color theme="1"/>
      <name val="Calibri"/>
      <family val="2"/>
      <scheme val="minor"/>
    </font>
    <font>
      <b/>
      <sz val="10"/>
      <name val="宋体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宋体"/>
      <family val="2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2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43" fontId="5" fillId="0" borderId="0" applyFont="0" applyFill="0" applyBorder="0" applyAlignment="0" applyProtection="0"/>
    <xf numFmtId="0" fontId="29" fillId="6" borderId="0" applyNumberFormat="0" applyBorder="0" applyProtection="0">
      <alignment/>
    </xf>
    <xf numFmtId="0" fontId="3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43" fontId="0" fillId="0" borderId="0" applyFont="0" applyFill="0" applyBorder="0" applyProtection="0">
      <alignment/>
    </xf>
    <xf numFmtId="0" fontId="0" fillId="7" borderId="2" applyNumberFormat="0" applyFont="0" applyProtection="0">
      <alignment/>
    </xf>
    <xf numFmtId="0" fontId="29" fillId="8" borderId="0" applyNumberFormat="0" applyBorder="0" applyProtection="0">
      <alignment/>
    </xf>
    <xf numFmtId="0" fontId="35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38" fillId="0" borderId="0" applyNumberFormat="0" applyFill="0" applyBorder="0" applyProtection="0">
      <alignment/>
    </xf>
    <xf numFmtId="0" fontId="5" fillId="0" borderId="0">
      <alignment/>
      <protection/>
    </xf>
    <xf numFmtId="0" fontId="34" fillId="0" borderId="3" applyNumberFormat="0" applyFill="0" applyProtection="0">
      <alignment/>
    </xf>
    <xf numFmtId="0" fontId="23" fillId="0" borderId="4" applyNumberFormat="0" applyFill="0" applyProtection="0">
      <alignment/>
    </xf>
    <xf numFmtId="0" fontId="29" fillId="9" borderId="0" applyNumberFormat="0" applyBorder="0" applyProtection="0">
      <alignment/>
    </xf>
    <xf numFmtId="0" fontId="35" fillId="0" borderId="5" applyNumberFormat="0" applyFill="0" applyProtection="0">
      <alignment/>
    </xf>
    <xf numFmtId="0" fontId="29" fillId="10" borderId="0" applyNumberFormat="0" applyBorder="0" applyProtection="0">
      <alignment/>
    </xf>
    <xf numFmtId="0" fontId="26" fillId="11" borderId="6" applyNumberFormat="0" applyProtection="0">
      <alignment/>
    </xf>
    <xf numFmtId="0" fontId="5" fillId="0" borderId="0">
      <alignment/>
      <protection/>
    </xf>
    <xf numFmtId="0" fontId="22" fillId="11" borderId="1" applyNumberFormat="0" applyProtection="0">
      <alignment/>
    </xf>
    <xf numFmtId="0" fontId="31" fillId="12" borderId="7" applyNumberFormat="0" applyProtection="0">
      <alignment/>
    </xf>
    <xf numFmtId="0" fontId="0" fillId="13" borderId="0" applyNumberFormat="0" applyBorder="0" applyProtection="0">
      <alignment/>
    </xf>
    <xf numFmtId="0" fontId="29" fillId="14" borderId="0" applyNumberFormat="0" applyBorder="0" applyProtection="0">
      <alignment/>
    </xf>
    <xf numFmtId="0" fontId="33" fillId="0" borderId="8" applyNumberFormat="0" applyFill="0" applyProtection="0">
      <alignment/>
    </xf>
    <xf numFmtId="0" fontId="13" fillId="0" borderId="9" applyNumberFormat="0" applyFill="0" applyProtection="0">
      <alignment/>
    </xf>
    <xf numFmtId="0" fontId="25" fillId="15" borderId="0" applyNumberFormat="0" applyBorder="0" applyProtection="0">
      <alignment/>
    </xf>
    <xf numFmtId="0" fontId="3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2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29" fillId="23" borderId="0" applyNumberFormat="0" applyBorder="0" applyProtection="0">
      <alignment/>
    </xf>
    <xf numFmtId="0" fontId="29" fillId="24" borderId="0" applyNumberFormat="0" applyBorder="0" applyProtection="0">
      <alignment/>
    </xf>
    <xf numFmtId="0" fontId="5" fillId="0" borderId="0">
      <alignment/>
      <protection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29" fillId="29" borderId="0" applyNumberFormat="0" applyBorder="0" applyProtection="0">
      <alignment/>
    </xf>
    <xf numFmtId="0" fontId="29" fillId="30" borderId="0" applyNumberFormat="0" applyBorder="0" applyProtection="0">
      <alignment/>
    </xf>
    <xf numFmtId="43" fontId="5" fillId="0" borderId="0" applyFont="0" applyFill="0" applyBorder="0" applyAlignment="0" applyProtection="0"/>
    <xf numFmtId="0" fontId="5" fillId="0" borderId="0">
      <alignment/>
      <protection/>
    </xf>
    <xf numFmtId="0" fontId="0" fillId="31" borderId="0" applyNumberFormat="0" applyBorder="0" applyProtection="0">
      <alignment/>
    </xf>
    <xf numFmtId="0" fontId="29" fillId="32" borderId="0" applyNumberFormat="0" applyBorder="0" applyProtection="0">
      <alignment/>
    </xf>
    <xf numFmtId="0" fontId="5" fillId="0" borderId="0">
      <alignment/>
      <protection/>
    </xf>
    <xf numFmtId="43" fontId="5" fillId="0" borderId="0" applyFont="0" applyFill="0" applyBorder="0" applyProtection="0">
      <alignment/>
    </xf>
  </cellStyleXfs>
  <cellXfs count="94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43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5" fillId="0" borderId="0" xfId="47" applyFont="1" applyFill="1" applyAlignment="1">
      <alignment vertical="center"/>
      <protection/>
    </xf>
    <xf numFmtId="0" fontId="8" fillId="0" borderId="0" xfId="47" applyFont="1" applyFill="1" applyAlignment="1">
      <alignment vertical="center"/>
      <protection/>
    </xf>
    <xf numFmtId="0" fontId="9" fillId="0" borderId="0" xfId="47" applyFont="1" applyFill="1" applyAlignment="1">
      <alignment horizontal="center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10" fillId="0" borderId="11" xfId="47" applyFont="1" applyFill="1" applyBorder="1" applyAlignment="1">
      <alignment horizontal="center" vertical="center" wrapText="1"/>
      <protection/>
    </xf>
    <xf numFmtId="0" fontId="10" fillId="0" borderId="12" xfId="47" applyFont="1" applyFill="1" applyBorder="1" applyAlignment="1">
      <alignment horizontal="center" vertical="center" wrapText="1"/>
      <protection/>
    </xf>
    <xf numFmtId="0" fontId="10" fillId="0" borderId="10" xfId="47" applyFont="1" applyFill="1" applyBorder="1" applyAlignment="1">
      <alignment horizontal="center" vertical="center" wrapText="1"/>
      <protection/>
    </xf>
    <xf numFmtId="0" fontId="10" fillId="0" borderId="14" xfId="47" applyFont="1" applyFill="1" applyBorder="1" applyAlignment="1">
      <alignment horizontal="center" vertical="center" wrapText="1"/>
      <protection/>
    </xf>
    <xf numFmtId="0" fontId="10" fillId="0" borderId="16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vertical="center" shrinkToFit="1"/>
      <protection/>
    </xf>
    <xf numFmtId="176" fontId="11" fillId="0" borderId="17" xfId="75" applyNumberFormat="1" applyFont="1" applyFill="1" applyBorder="1" applyAlignment="1" applyProtection="1">
      <alignment horizontal="right" vertical="center" shrinkToFit="1"/>
      <protection/>
    </xf>
    <xf numFmtId="176" fontId="11" fillId="34" borderId="10" xfId="75" applyNumberFormat="1" applyFont="1" applyFill="1" applyBorder="1" applyAlignment="1" applyProtection="1">
      <alignment horizontal="right" vertical="center" shrinkToFit="1"/>
      <protection/>
    </xf>
    <xf numFmtId="176" fontId="11" fillId="0" borderId="10" xfId="75" applyNumberFormat="1" applyFont="1" applyFill="1" applyBorder="1" applyAlignment="1" applyProtection="1">
      <alignment horizontal="right" vertical="center" shrinkToFit="1"/>
      <protection/>
    </xf>
    <xf numFmtId="176" fontId="11" fillId="34" borderId="17" xfId="75" applyNumberFormat="1" applyFont="1" applyFill="1" applyBorder="1" applyAlignment="1" applyProtection="1">
      <alignment horizontal="right" vertical="center" shrinkToFit="1"/>
      <protection/>
    </xf>
    <xf numFmtId="0" fontId="10" fillId="35" borderId="10" xfId="47" applyFont="1" applyFill="1" applyBorder="1" applyAlignment="1">
      <alignment horizontal="center" vertical="center" shrinkToFit="1"/>
      <protection/>
    </xf>
    <xf numFmtId="176" fontId="10" fillId="35" borderId="10" xfId="33" applyNumberFormat="1" applyFont="1" applyFill="1" applyBorder="1" applyAlignment="1">
      <alignment horizontal="right" vertical="center" shrinkToFit="1"/>
    </xf>
    <xf numFmtId="176" fontId="12" fillId="35" borderId="17" xfId="75" applyNumberFormat="1" applyFont="1" applyFill="1" applyBorder="1" applyAlignment="1" applyProtection="1">
      <alignment horizontal="right" vertical="center" shrinkToFit="1"/>
      <protection/>
    </xf>
    <xf numFmtId="0" fontId="10" fillId="0" borderId="14" xfId="47" applyFont="1" applyFill="1" applyBorder="1" applyAlignment="1">
      <alignment vertical="center" shrinkToFit="1"/>
      <protection/>
    </xf>
    <xf numFmtId="176" fontId="11" fillId="0" borderId="18" xfId="75" applyNumberFormat="1" applyFont="1" applyFill="1" applyBorder="1" applyAlignment="1" applyProtection="1">
      <alignment horizontal="right" vertical="center" shrinkToFit="1"/>
      <protection/>
    </xf>
    <xf numFmtId="3" fontId="10" fillId="0" borderId="14" xfId="47" applyNumberFormat="1" applyFont="1" applyFill="1" applyBorder="1" applyAlignment="1" applyProtection="1">
      <alignment vertical="center" shrinkToFit="1"/>
      <protection/>
    </xf>
    <xf numFmtId="176" fontId="11" fillId="0" borderId="14" xfId="75" applyNumberFormat="1" applyFont="1" applyFill="1" applyBorder="1" applyAlignment="1" applyProtection="1">
      <alignment horizontal="right" vertical="center" shrinkToFit="1"/>
      <protection/>
    </xf>
    <xf numFmtId="0" fontId="10" fillId="0" borderId="10" xfId="47" applyFont="1" applyFill="1" applyBorder="1" applyAlignment="1">
      <alignment vertical="center" shrinkToFit="1"/>
      <protection/>
    </xf>
    <xf numFmtId="176" fontId="10" fillId="0" borderId="10" xfId="33" applyNumberFormat="1" applyFont="1" applyFill="1" applyBorder="1" applyAlignment="1">
      <alignment horizontal="right" vertical="center" shrinkToFit="1"/>
    </xf>
    <xf numFmtId="176" fontId="12" fillId="0" borderId="10" xfId="75" applyNumberFormat="1" applyFont="1" applyFill="1" applyBorder="1" applyAlignment="1" applyProtection="1">
      <alignment horizontal="right" vertical="center" shrinkToFit="1"/>
      <protection/>
    </xf>
    <xf numFmtId="0" fontId="10" fillId="0" borderId="16" xfId="47" applyFont="1" applyFill="1" applyBorder="1" applyAlignment="1">
      <alignment vertical="center" shrinkToFit="1"/>
      <protection/>
    </xf>
    <xf numFmtId="176" fontId="10" fillId="0" borderId="16" xfId="33" applyNumberFormat="1" applyFont="1" applyFill="1" applyBorder="1" applyAlignment="1">
      <alignment horizontal="right" vertical="center" shrinkToFit="1"/>
    </xf>
    <xf numFmtId="176" fontId="12" fillId="0" borderId="19" xfId="75" applyNumberFormat="1" applyFont="1" applyFill="1" applyBorder="1" applyAlignment="1" applyProtection="1">
      <alignment horizontal="right" vertical="center" shrinkToFit="1"/>
      <protection/>
    </xf>
    <xf numFmtId="3" fontId="10" fillId="0" borderId="16" xfId="47" applyNumberFormat="1" applyFont="1" applyFill="1" applyBorder="1" applyAlignment="1" applyProtection="1">
      <alignment vertical="center" shrinkToFit="1"/>
      <protection/>
    </xf>
    <xf numFmtId="176" fontId="5" fillId="0" borderId="16" xfId="33" applyNumberFormat="1" applyFont="1" applyFill="1" applyBorder="1" applyAlignment="1">
      <alignment horizontal="right" vertical="center" shrinkToFit="1"/>
    </xf>
    <xf numFmtId="0" fontId="10" fillId="36" borderId="10" xfId="47" applyFont="1" applyFill="1" applyBorder="1" applyAlignment="1">
      <alignment horizontal="center" vertical="center" shrinkToFit="1"/>
      <protection/>
    </xf>
    <xf numFmtId="176" fontId="10" fillId="36" borderId="10" xfId="33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10" xfId="40" applyNumberFormat="1" applyFont="1" applyFill="1" applyBorder="1" applyAlignment="1">
      <alignment horizontal="center" vertical="center" wrapText="1"/>
      <protection/>
    </xf>
    <xf numFmtId="0" fontId="16" fillId="0" borderId="14" xfId="0" applyNumberFormat="1" applyFont="1" applyFill="1" applyBorder="1" applyAlignment="1">
      <alignment horizontal="center" vertical="center" wrapText="1"/>
    </xf>
    <xf numFmtId="0" fontId="17" fillId="0" borderId="10" xfId="75" applyNumberFormat="1" applyFont="1" applyFill="1" applyBorder="1" applyAlignment="1">
      <alignment horizontal="center" vertical="center" wrapText="1"/>
      <protection/>
    </xf>
    <xf numFmtId="0" fontId="16" fillId="0" borderId="16" xfId="0" applyFont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6" fillId="36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vertical="center"/>
    </xf>
  </cellXfs>
  <cellStyles count="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千位分隔 2 2 2 4" xfId="28"/>
    <cellStyle name="60% - 强调文字颜色 3" xfId="29"/>
    <cellStyle name="超链接" xfId="30"/>
    <cellStyle name="百分比" xfId="31"/>
    <cellStyle name="已访问的超链接" xfId="32"/>
    <cellStyle name="千位分隔 4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常规 8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常规_2015市本级预算总表.人大稿" xfId="47"/>
    <cellStyle name="计算" xfId="48"/>
    <cellStyle name="检查单元格" xfId="49"/>
    <cellStyle name="20% - 强调文字颜色 6" xfId="50"/>
    <cellStyle name="强调文字颜色 2" xfId="51"/>
    <cellStyle name="链接单元格" xfId="52"/>
    <cellStyle name="汇总" xfId="53"/>
    <cellStyle name="好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常规 45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千位分隔 5 6" xfId="71"/>
    <cellStyle name="常规 10" xfId="72"/>
    <cellStyle name="40% - 强调文字颜色 6" xfId="73"/>
    <cellStyle name="60% - 强调文字颜色 6" xfId="74"/>
    <cellStyle name="常规 13" xfId="75"/>
    <cellStyle name="千位分隔_2013年公共财政预算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7"/>
  <sheetViews>
    <sheetView tabSelected="1" workbookViewId="0" topLeftCell="A1">
      <pane xSplit="1" ySplit="6" topLeftCell="B82" activePane="bottomRight" state="frozen"/>
      <selection pane="topRight" activeCell="A1" sqref="A1"/>
      <selection pane="bottomLeft" activeCell="A1" sqref="A1"/>
      <selection pane="bottomRight" activeCell="A7" sqref="A7:O101"/>
    </sheetView>
  </sheetViews>
  <sheetFormatPr defaultColWidth="9.00390625" defaultRowHeight="15"/>
  <cols>
    <col min="1" max="1" width="36.7109375" style="0" customWidth="1"/>
    <col min="2" max="2" width="10.00390625" style="0" customWidth="1"/>
    <col min="3" max="3" width="7.8515625" style="0" customWidth="1"/>
    <col min="4" max="4" width="10.140625" style="0" customWidth="1"/>
    <col min="5" max="5" width="6.421875" style="63" customWidth="1"/>
    <col min="6" max="6" width="7.421875" style="0" customWidth="1"/>
    <col min="7" max="7" width="8.8515625" style="0" customWidth="1"/>
    <col min="8" max="8" width="37.7109375" style="0" customWidth="1"/>
    <col min="9" max="9" width="9.57421875" style="0" customWidth="1"/>
    <col min="10" max="10" width="7.421875" style="0" customWidth="1"/>
    <col min="11" max="11" width="9.7109375" style="0" customWidth="1"/>
    <col min="12" max="13" width="7.421875" style="0" customWidth="1"/>
    <col min="14" max="14" width="10.00390625" style="0" customWidth="1"/>
    <col min="15" max="15" width="6.57421875" style="0" customWidth="1"/>
  </cols>
  <sheetData>
    <row r="1" ht="14.25">
      <c r="A1" s="64" t="s">
        <v>0</v>
      </c>
    </row>
    <row r="2" spans="1:15" ht="26.25" customHeight="1">
      <c r="A2" s="65" t="s">
        <v>1</v>
      </c>
      <c r="B2" s="65"/>
      <c r="C2" s="65"/>
      <c r="D2" s="65"/>
      <c r="E2" s="66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4:15" ht="18" customHeight="1">
      <c r="N3" s="82" t="s">
        <v>2</v>
      </c>
      <c r="O3" s="83"/>
    </row>
    <row r="4" spans="1:15" s="62" customFormat="1" ht="24" customHeight="1">
      <c r="A4" s="67" t="s">
        <v>3</v>
      </c>
      <c r="B4" s="68"/>
      <c r="C4" s="68"/>
      <c r="D4" s="68"/>
      <c r="E4" s="69"/>
      <c r="F4" s="68"/>
      <c r="G4" s="70"/>
      <c r="H4" s="67" t="s">
        <v>4</v>
      </c>
      <c r="I4" s="68"/>
      <c r="J4" s="68"/>
      <c r="K4" s="68"/>
      <c r="L4" s="68"/>
      <c r="M4" s="68"/>
      <c r="N4" s="68"/>
      <c r="O4" s="71" t="s">
        <v>5</v>
      </c>
    </row>
    <row r="5" spans="1:15" s="62" customFormat="1" ht="29" customHeight="1">
      <c r="A5" s="71" t="s">
        <v>6</v>
      </c>
      <c r="B5" s="71" t="s">
        <v>7</v>
      </c>
      <c r="C5" s="72" t="s">
        <v>8</v>
      </c>
      <c r="D5" s="72"/>
      <c r="E5" s="73" t="s">
        <v>9</v>
      </c>
      <c r="F5" s="74" t="s">
        <v>10</v>
      </c>
      <c r="G5" s="71" t="s">
        <v>11</v>
      </c>
      <c r="H5" s="71" t="s">
        <v>12</v>
      </c>
      <c r="I5" s="71" t="s">
        <v>7</v>
      </c>
      <c r="J5" s="72" t="s">
        <v>8</v>
      </c>
      <c r="K5" s="72"/>
      <c r="L5" s="84" t="s">
        <v>9</v>
      </c>
      <c r="M5" s="74" t="s">
        <v>10</v>
      </c>
      <c r="N5" s="71" t="s">
        <v>11</v>
      </c>
      <c r="O5" s="85"/>
    </row>
    <row r="6" spans="1:15" s="62" customFormat="1" ht="25" customHeight="1">
      <c r="A6" s="75"/>
      <c r="B6" s="75"/>
      <c r="C6" s="72" t="s">
        <v>13</v>
      </c>
      <c r="D6" s="72" t="s">
        <v>14</v>
      </c>
      <c r="E6" s="76"/>
      <c r="F6" s="74"/>
      <c r="G6" s="75"/>
      <c r="H6" s="75"/>
      <c r="I6" s="75"/>
      <c r="J6" s="72" t="s">
        <v>13</v>
      </c>
      <c r="K6" s="72" t="s">
        <v>14</v>
      </c>
      <c r="L6" s="86"/>
      <c r="M6" s="74"/>
      <c r="N6" s="75"/>
      <c r="O6" s="75"/>
    </row>
    <row r="7" spans="1:15" ht="15" customHeight="1">
      <c r="A7" s="77" t="s">
        <v>15</v>
      </c>
      <c r="B7" s="77">
        <f>SUM(B8:B22)</f>
        <v>21500</v>
      </c>
      <c r="C7" s="77">
        <f>SUM(C8:C22)</f>
        <v>11500</v>
      </c>
      <c r="D7" s="77">
        <f>B7+C7</f>
        <v>33000</v>
      </c>
      <c r="E7" s="78">
        <f>SUM(E8:E22)</f>
        <v>0</v>
      </c>
      <c r="F7" s="77">
        <f>SUM(F8:F22)</f>
        <v>0</v>
      </c>
      <c r="G7" s="77">
        <f>D7+E7+F7</f>
        <v>33000</v>
      </c>
      <c r="H7" s="79" t="s">
        <v>16</v>
      </c>
      <c r="I7" s="79">
        <v>22108</v>
      </c>
      <c r="J7" s="79">
        <v>2460</v>
      </c>
      <c r="K7" s="79">
        <f>I7+J7</f>
        <v>24568</v>
      </c>
      <c r="L7" s="79">
        <v>595</v>
      </c>
      <c r="M7" s="79">
        <v>1463</v>
      </c>
      <c r="N7" s="79">
        <f>K7+L7+M7</f>
        <v>26626</v>
      </c>
      <c r="O7" s="79"/>
    </row>
    <row r="8" spans="1:15" ht="15" customHeight="1">
      <c r="A8" s="79" t="s">
        <v>17</v>
      </c>
      <c r="B8" s="79">
        <v>11980</v>
      </c>
      <c r="C8" s="79">
        <v>6020</v>
      </c>
      <c r="D8" s="79">
        <f>B8+C8</f>
        <v>18000</v>
      </c>
      <c r="E8" s="80"/>
      <c r="F8" s="79"/>
      <c r="G8" s="79">
        <f>D8+E8+F8</f>
        <v>18000</v>
      </c>
      <c r="H8" s="79" t="s">
        <v>18</v>
      </c>
      <c r="I8" s="79"/>
      <c r="J8" s="79"/>
      <c r="K8" s="79">
        <f aca="true" t="shared" si="0" ref="K8:K29">I8+J8</f>
        <v>0</v>
      </c>
      <c r="L8" s="79"/>
      <c r="M8" s="79"/>
      <c r="N8" s="79">
        <f aca="true" t="shared" si="1" ref="N8:N30">K8+L8+M8</f>
        <v>0</v>
      </c>
      <c r="O8" s="79"/>
    </row>
    <row r="9" spans="1:15" ht="15" customHeight="1">
      <c r="A9" s="79" t="s">
        <v>19</v>
      </c>
      <c r="B9" s="79">
        <v>2920</v>
      </c>
      <c r="C9" s="79">
        <v>1680</v>
      </c>
      <c r="D9" s="79">
        <f aca="true" t="shared" si="2" ref="D9:D22">B9+C9</f>
        <v>4600</v>
      </c>
      <c r="E9" s="80"/>
      <c r="F9" s="79"/>
      <c r="G9" s="79">
        <f aca="true" t="shared" si="3" ref="G9:G22">D9+E9+F9</f>
        <v>4600</v>
      </c>
      <c r="H9" s="79" t="s">
        <v>20</v>
      </c>
      <c r="I9" s="79"/>
      <c r="J9" s="79"/>
      <c r="K9" s="79">
        <f t="shared" si="0"/>
        <v>0</v>
      </c>
      <c r="L9" s="79">
        <v>58</v>
      </c>
      <c r="M9" s="79"/>
      <c r="N9" s="79">
        <f t="shared" si="1"/>
        <v>58</v>
      </c>
      <c r="O9" s="79"/>
    </row>
    <row r="10" spans="1:15" ht="15" customHeight="1">
      <c r="A10" s="79" t="s">
        <v>21</v>
      </c>
      <c r="B10" s="79">
        <v>323</v>
      </c>
      <c r="C10" s="79">
        <v>177</v>
      </c>
      <c r="D10" s="79">
        <f t="shared" si="2"/>
        <v>500</v>
      </c>
      <c r="E10" s="80"/>
      <c r="F10" s="79"/>
      <c r="G10" s="79">
        <f t="shared" si="3"/>
        <v>500</v>
      </c>
      <c r="H10" s="79" t="s">
        <v>22</v>
      </c>
      <c r="I10" s="79">
        <v>6650</v>
      </c>
      <c r="J10" s="79">
        <v>900</v>
      </c>
      <c r="K10" s="79">
        <f t="shared" si="0"/>
        <v>7550</v>
      </c>
      <c r="L10" s="79">
        <v>1202</v>
      </c>
      <c r="M10" s="79">
        <v>472</v>
      </c>
      <c r="N10" s="79">
        <f t="shared" si="1"/>
        <v>9224</v>
      </c>
      <c r="O10" s="79"/>
    </row>
    <row r="11" spans="1:15" ht="15" customHeight="1">
      <c r="A11" s="79" t="s">
        <v>23</v>
      </c>
      <c r="B11" s="79"/>
      <c r="C11" s="79">
        <v>0</v>
      </c>
      <c r="D11" s="79">
        <f t="shared" si="2"/>
        <v>0</v>
      </c>
      <c r="E11" s="80"/>
      <c r="F11" s="79"/>
      <c r="G11" s="79">
        <f t="shared" si="3"/>
        <v>0</v>
      </c>
      <c r="H11" s="79" t="s">
        <v>24</v>
      </c>
      <c r="I11" s="79">
        <v>44746</v>
      </c>
      <c r="J11" s="79">
        <v>3650</v>
      </c>
      <c r="K11" s="79">
        <f t="shared" si="0"/>
        <v>48396</v>
      </c>
      <c r="L11" s="79">
        <f>14005-2994+500</f>
        <v>11511</v>
      </c>
      <c r="M11" s="79">
        <v>5775</v>
      </c>
      <c r="N11" s="79">
        <f t="shared" si="1"/>
        <v>65682</v>
      </c>
      <c r="O11" s="79"/>
    </row>
    <row r="12" spans="1:15" ht="15" customHeight="1">
      <c r="A12" s="79" t="s">
        <v>25</v>
      </c>
      <c r="B12" s="79">
        <v>1860</v>
      </c>
      <c r="C12" s="79">
        <v>1040</v>
      </c>
      <c r="D12" s="79">
        <f t="shared" si="2"/>
        <v>2900</v>
      </c>
      <c r="E12" s="80"/>
      <c r="F12" s="79"/>
      <c r="G12" s="79">
        <f t="shared" si="3"/>
        <v>2900</v>
      </c>
      <c r="H12" s="79" t="s">
        <v>26</v>
      </c>
      <c r="I12" s="79">
        <v>1516</v>
      </c>
      <c r="J12" s="79">
        <v>950</v>
      </c>
      <c r="K12" s="79">
        <f t="shared" si="0"/>
        <v>2466</v>
      </c>
      <c r="L12" s="79">
        <v>512</v>
      </c>
      <c r="M12" s="79">
        <v>299</v>
      </c>
      <c r="N12" s="79">
        <f t="shared" si="1"/>
        <v>3277</v>
      </c>
      <c r="O12" s="79"/>
    </row>
    <row r="13" spans="1:15" ht="15" customHeight="1">
      <c r="A13" s="79" t="s">
        <v>27</v>
      </c>
      <c r="B13" s="79">
        <v>750</v>
      </c>
      <c r="C13" s="79">
        <v>450</v>
      </c>
      <c r="D13" s="79">
        <f t="shared" si="2"/>
        <v>1200</v>
      </c>
      <c r="E13" s="80"/>
      <c r="F13" s="79"/>
      <c r="G13" s="79">
        <f t="shared" si="3"/>
        <v>1200</v>
      </c>
      <c r="H13" s="79" t="s">
        <v>28</v>
      </c>
      <c r="I13" s="79">
        <v>1282</v>
      </c>
      <c r="J13" s="79">
        <v>300</v>
      </c>
      <c r="K13" s="79">
        <f t="shared" si="0"/>
        <v>1582</v>
      </c>
      <c r="L13" s="79">
        <f>3763+350+600</f>
        <v>4713</v>
      </c>
      <c r="M13" s="79">
        <v>1238</v>
      </c>
      <c r="N13" s="79">
        <f t="shared" si="1"/>
        <v>7533</v>
      </c>
      <c r="O13" s="79"/>
    </row>
    <row r="14" spans="1:15" ht="15" customHeight="1">
      <c r="A14" s="79" t="s">
        <v>29</v>
      </c>
      <c r="B14" s="79">
        <v>350</v>
      </c>
      <c r="C14" s="79">
        <v>250</v>
      </c>
      <c r="D14" s="79">
        <f t="shared" si="2"/>
        <v>600</v>
      </c>
      <c r="E14" s="80"/>
      <c r="F14" s="79"/>
      <c r="G14" s="79">
        <f t="shared" si="3"/>
        <v>600</v>
      </c>
      <c r="H14" s="79" t="s">
        <v>30</v>
      </c>
      <c r="I14" s="79">
        <v>25321</v>
      </c>
      <c r="J14" s="79">
        <v>7920</v>
      </c>
      <c r="K14" s="79">
        <f t="shared" si="0"/>
        <v>33241</v>
      </c>
      <c r="L14" s="79">
        <v>28637</v>
      </c>
      <c r="M14" s="79">
        <v>9805</v>
      </c>
      <c r="N14" s="79">
        <f t="shared" si="1"/>
        <v>71683</v>
      </c>
      <c r="O14" s="79"/>
    </row>
    <row r="15" spans="1:15" ht="15" customHeight="1">
      <c r="A15" s="79" t="s">
        <v>31</v>
      </c>
      <c r="B15" s="79">
        <v>258</v>
      </c>
      <c r="C15" s="79">
        <v>142</v>
      </c>
      <c r="D15" s="79">
        <f t="shared" si="2"/>
        <v>400</v>
      </c>
      <c r="E15" s="80"/>
      <c r="F15" s="79"/>
      <c r="G15" s="79">
        <f t="shared" si="3"/>
        <v>400</v>
      </c>
      <c r="H15" s="79" t="s">
        <v>32</v>
      </c>
      <c r="I15" s="79">
        <v>15885</v>
      </c>
      <c r="J15" s="79">
        <v>1996</v>
      </c>
      <c r="K15" s="79">
        <f t="shared" si="0"/>
        <v>17881</v>
      </c>
      <c r="L15" s="79">
        <f>5023-1517</f>
        <v>3506</v>
      </c>
      <c r="M15" s="79">
        <v>3468</v>
      </c>
      <c r="N15" s="79">
        <f t="shared" si="1"/>
        <v>24855</v>
      </c>
      <c r="O15" s="79"/>
    </row>
    <row r="16" spans="1:15" ht="15" customHeight="1">
      <c r="A16" s="79" t="s">
        <v>33</v>
      </c>
      <c r="B16" s="79">
        <v>425</v>
      </c>
      <c r="C16" s="79">
        <v>275</v>
      </c>
      <c r="D16" s="79">
        <f t="shared" si="2"/>
        <v>700</v>
      </c>
      <c r="E16" s="80"/>
      <c r="F16" s="79"/>
      <c r="G16" s="79">
        <f t="shared" si="3"/>
        <v>700</v>
      </c>
      <c r="H16" s="79" t="s">
        <v>34</v>
      </c>
      <c r="I16" s="79">
        <v>2426</v>
      </c>
      <c r="J16" s="79">
        <v>1450</v>
      </c>
      <c r="K16" s="79">
        <f t="shared" si="0"/>
        <v>3876</v>
      </c>
      <c r="L16" s="79">
        <v>13380</v>
      </c>
      <c r="M16" s="79">
        <v>1830</v>
      </c>
      <c r="N16" s="79">
        <f t="shared" si="1"/>
        <v>19086</v>
      </c>
      <c r="O16" s="79"/>
    </row>
    <row r="17" spans="1:15" ht="15" customHeight="1">
      <c r="A17" s="79" t="s">
        <v>35</v>
      </c>
      <c r="B17" s="79">
        <v>534</v>
      </c>
      <c r="C17" s="79">
        <v>266</v>
      </c>
      <c r="D17" s="79">
        <f t="shared" si="2"/>
        <v>800</v>
      </c>
      <c r="E17" s="80"/>
      <c r="F17" s="79"/>
      <c r="G17" s="79">
        <f t="shared" si="3"/>
        <v>800</v>
      </c>
      <c r="H17" s="79" t="s">
        <v>36</v>
      </c>
      <c r="I17" s="79">
        <v>5430</v>
      </c>
      <c r="J17" s="79">
        <v>4670</v>
      </c>
      <c r="K17" s="79">
        <f t="shared" si="0"/>
        <v>10100</v>
      </c>
      <c r="L17" s="79">
        <f>1200+3400</f>
        <v>4600</v>
      </c>
      <c r="M17" s="79">
        <v>9421</v>
      </c>
      <c r="N17" s="79">
        <f t="shared" si="1"/>
        <v>24121</v>
      </c>
      <c r="O17" s="79"/>
    </row>
    <row r="18" spans="1:15" ht="15" customHeight="1">
      <c r="A18" s="79" t="s">
        <v>37</v>
      </c>
      <c r="B18" s="79">
        <v>560</v>
      </c>
      <c r="C18" s="79">
        <v>340</v>
      </c>
      <c r="D18" s="79">
        <f t="shared" si="2"/>
        <v>900</v>
      </c>
      <c r="E18" s="80"/>
      <c r="F18" s="79"/>
      <c r="G18" s="79">
        <f t="shared" si="3"/>
        <v>900</v>
      </c>
      <c r="H18" s="79" t="s">
        <v>38</v>
      </c>
      <c r="I18" s="79">
        <v>20250</v>
      </c>
      <c r="J18" s="79">
        <v>3882</v>
      </c>
      <c r="K18" s="79">
        <f t="shared" si="0"/>
        <v>24132</v>
      </c>
      <c r="L18" s="79">
        <f>97621-4056+3500+4500</f>
        <v>101565</v>
      </c>
      <c r="M18" s="79">
        <f>11499-386</f>
        <v>11113</v>
      </c>
      <c r="N18" s="79">
        <f t="shared" si="1"/>
        <v>136810</v>
      </c>
      <c r="O18" s="79"/>
    </row>
    <row r="19" spans="1:15" ht="15" customHeight="1">
      <c r="A19" s="79" t="s">
        <v>39</v>
      </c>
      <c r="B19" s="79">
        <v>1100</v>
      </c>
      <c r="C19" s="79">
        <v>600</v>
      </c>
      <c r="D19" s="79">
        <f t="shared" si="2"/>
        <v>1700</v>
      </c>
      <c r="E19" s="80"/>
      <c r="F19" s="79"/>
      <c r="G19" s="79">
        <f t="shared" si="3"/>
        <v>1700</v>
      </c>
      <c r="H19" s="79" t="s">
        <v>40</v>
      </c>
      <c r="I19" s="79">
        <v>3264</v>
      </c>
      <c r="J19" s="79"/>
      <c r="K19" s="79">
        <f t="shared" si="0"/>
        <v>3264</v>
      </c>
      <c r="L19" s="79">
        <f>6227+1000</f>
        <v>7227</v>
      </c>
      <c r="M19" s="79">
        <v>5647</v>
      </c>
      <c r="N19" s="79">
        <f t="shared" si="1"/>
        <v>16138</v>
      </c>
      <c r="O19" s="79"/>
    </row>
    <row r="20" spans="1:15" ht="15" customHeight="1">
      <c r="A20" s="79" t="s">
        <v>41</v>
      </c>
      <c r="B20" s="79">
        <v>40</v>
      </c>
      <c r="C20" s="79">
        <v>60</v>
      </c>
      <c r="D20" s="79">
        <f t="shared" si="2"/>
        <v>100</v>
      </c>
      <c r="E20" s="80"/>
      <c r="F20" s="79"/>
      <c r="G20" s="79">
        <f t="shared" si="3"/>
        <v>100</v>
      </c>
      <c r="H20" s="79" t="s">
        <v>42</v>
      </c>
      <c r="I20" s="79">
        <v>365</v>
      </c>
      <c r="J20" s="79"/>
      <c r="K20" s="79">
        <f t="shared" si="0"/>
        <v>365</v>
      </c>
      <c r="L20" s="79">
        <v>498</v>
      </c>
      <c r="M20" s="79">
        <v>3564</v>
      </c>
      <c r="N20" s="79">
        <f t="shared" si="1"/>
        <v>4427</v>
      </c>
      <c r="O20" s="79"/>
    </row>
    <row r="21" spans="1:15" ht="15" customHeight="1">
      <c r="A21" s="79" t="s">
        <v>43</v>
      </c>
      <c r="B21" s="79">
        <v>400</v>
      </c>
      <c r="C21" s="79">
        <v>200</v>
      </c>
      <c r="D21" s="79">
        <f t="shared" si="2"/>
        <v>600</v>
      </c>
      <c r="E21" s="80"/>
      <c r="F21" s="79"/>
      <c r="G21" s="79">
        <f aca="true" t="shared" si="4" ref="G21:G52">D21+E21+F21</f>
        <v>600</v>
      </c>
      <c r="H21" s="79" t="s">
        <v>44</v>
      </c>
      <c r="I21" s="79">
        <v>56</v>
      </c>
      <c r="J21" s="79"/>
      <c r="K21" s="79">
        <f t="shared" si="0"/>
        <v>56</v>
      </c>
      <c r="L21" s="79">
        <v>535</v>
      </c>
      <c r="M21" s="79">
        <v>122</v>
      </c>
      <c r="N21" s="79">
        <f t="shared" si="1"/>
        <v>713</v>
      </c>
      <c r="O21" s="79"/>
    </row>
    <row r="22" spans="1:15" ht="15" customHeight="1">
      <c r="A22" s="79" t="s">
        <v>45</v>
      </c>
      <c r="B22" s="79"/>
      <c r="C22" s="79">
        <v>0</v>
      </c>
      <c r="D22" s="79">
        <f t="shared" si="2"/>
        <v>0</v>
      </c>
      <c r="E22" s="80"/>
      <c r="F22" s="79"/>
      <c r="G22" s="79">
        <f t="shared" si="4"/>
        <v>0</v>
      </c>
      <c r="H22" s="79" t="s">
        <v>46</v>
      </c>
      <c r="I22" s="79">
        <v>0</v>
      </c>
      <c r="J22" s="79"/>
      <c r="K22" s="79">
        <f t="shared" si="0"/>
        <v>0</v>
      </c>
      <c r="L22" s="79"/>
      <c r="M22" s="79"/>
      <c r="N22" s="79">
        <f t="shared" si="1"/>
        <v>0</v>
      </c>
      <c r="O22" s="79"/>
    </row>
    <row r="23" spans="1:15" ht="15" customHeight="1">
      <c r="A23" s="77" t="s">
        <v>47</v>
      </c>
      <c r="B23" s="77">
        <f>SUM(B24:B30)</f>
        <v>4500</v>
      </c>
      <c r="C23" s="77">
        <f>SUM(C24:C30)</f>
        <v>5500</v>
      </c>
      <c r="D23" s="77">
        <f>SUM(D24:D30)</f>
        <v>10000</v>
      </c>
      <c r="E23" s="78">
        <f>SUM(E24:E29)</f>
        <v>0</v>
      </c>
      <c r="F23" s="77"/>
      <c r="G23" s="77">
        <f t="shared" si="4"/>
        <v>10000</v>
      </c>
      <c r="H23" s="79" t="s">
        <v>48</v>
      </c>
      <c r="I23" s="79">
        <v>1662</v>
      </c>
      <c r="J23" s="79"/>
      <c r="K23" s="79">
        <f t="shared" si="0"/>
        <v>1662</v>
      </c>
      <c r="L23" s="79"/>
      <c r="M23" s="79">
        <v>619</v>
      </c>
      <c r="N23" s="79">
        <f t="shared" si="1"/>
        <v>2281</v>
      </c>
      <c r="O23" s="79"/>
    </row>
    <row r="24" spans="1:15" ht="15" customHeight="1">
      <c r="A24" s="79" t="s">
        <v>49</v>
      </c>
      <c r="B24" s="79">
        <v>1600</v>
      </c>
      <c r="C24" s="79">
        <v>2000</v>
      </c>
      <c r="D24" s="79">
        <f aca="true" t="shared" si="5" ref="D24:D32">B24+C24</f>
        <v>3600</v>
      </c>
      <c r="E24" s="80"/>
      <c r="F24" s="79"/>
      <c r="G24" s="79">
        <f t="shared" si="4"/>
        <v>3600</v>
      </c>
      <c r="H24" s="79" t="s">
        <v>50</v>
      </c>
      <c r="I24" s="79">
        <v>14228</v>
      </c>
      <c r="J24" s="79">
        <v>6570</v>
      </c>
      <c r="K24" s="79">
        <f t="shared" si="0"/>
        <v>20798</v>
      </c>
      <c r="L24" s="79">
        <f>142+1937</f>
        <v>2079</v>
      </c>
      <c r="M24" s="79">
        <v>22</v>
      </c>
      <c r="N24" s="79">
        <f t="shared" si="1"/>
        <v>22899</v>
      </c>
      <c r="O24" s="79"/>
    </row>
    <row r="25" spans="1:15" ht="15" customHeight="1">
      <c r="A25" s="79" t="s">
        <v>51</v>
      </c>
      <c r="B25" s="79">
        <v>200</v>
      </c>
      <c r="C25" s="79">
        <v>200</v>
      </c>
      <c r="D25" s="79">
        <f t="shared" si="5"/>
        <v>400</v>
      </c>
      <c r="E25" s="80"/>
      <c r="F25" s="79"/>
      <c r="G25" s="79">
        <f t="shared" si="4"/>
        <v>400</v>
      </c>
      <c r="H25" s="79" t="s">
        <v>52</v>
      </c>
      <c r="I25" s="79">
        <v>60</v>
      </c>
      <c r="J25" s="79"/>
      <c r="K25" s="79">
        <f t="shared" si="0"/>
        <v>60</v>
      </c>
      <c r="L25" s="79">
        <v>2539</v>
      </c>
      <c r="M25" s="79">
        <v>205</v>
      </c>
      <c r="N25" s="79">
        <f t="shared" si="1"/>
        <v>2804</v>
      </c>
      <c r="O25" s="79"/>
    </row>
    <row r="26" spans="1:15" ht="15" customHeight="1">
      <c r="A26" s="79" t="s">
        <v>53</v>
      </c>
      <c r="B26" s="79">
        <v>1150</v>
      </c>
      <c r="C26" s="79">
        <v>1450</v>
      </c>
      <c r="D26" s="79">
        <f t="shared" si="5"/>
        <v>2600</v>
      </c>
      <c r="E26" s="80"/>
      <c r="F26" s="79"/>
      <c r="G26" s="79">
        <f t="shared" si="4"/>
        <v>2600</v>
      </c>
      <c r="H26" s="79" t="s">
        <v>54</v>
      </c>
      <c r="I26" s="79">
        <v>1719</v>
      </c>
      <c r="J26" s="79"/>
      <c r="K26" s="79">
        <f t="shared" si="0"/>
        <v>1719</v>
      </c>
      <c r="L26" s="79">
        <v>149</v>
      </c>
      <c r="M26" s="79">
        <v>543</v>
      </c>
      <c r="N26" s="79">
        <f t="shared" si="1"/>
        <v>2411</v>
      </c>
      <c r="O26" s="79"/>
    </row>
    <row r="27" spans="1:15" ht="15" customHeight="1">
      <c r="A27" s="79" t="s">
        <v>55</v>
      </c>
      <c r="B27" s="79"/>
      <c r="C27" s="79">
        <v>0</v>
      </c>
      <c r="D27" s="79">
        <f t="shared" si="5"/>
        <v>0</v>
      </c>
      <c r="E27" s="80"/>
      <c r="F27" s="79"/>
      <c r="G27" s="79">
        <f t="shared" si="4"/>
        <v>0</v>
      </c>
      <c r="H27" s="79" t="s">
        <v>56</v>
      </c>
      <c r="I27" s="79">
        <v>4000</v>
      </c>
      <c r="J27" s="79"/>
      <c r="K27" s="79">
        <f t="shared" si="0"/>
        <v>4000</v>
      </c>
      <c r="L27" s="79"/>
      <c r="M27" s="79"/>
      <c r="N27" s="79">
        <f t="shared" si="1"/>
        <v>4000</v>
      </c>
      <c r="O27" s="79"/>
    </row>
    <row r="28" spans="1:15" ht="15" customHeight="1">
      <c r="A28" s="79" t="s">
        <v>57</v>
      </c>
      <c r="B28" s="79">
        <v>1050</v>
      </c>
      <c r="C28" s="79">
        <v>1250</v>
      </c>
      <c r="D28" s="79">
        <f t="shared" si="5"/>
        <v>2300</v>
      </c>
      <c r="E28" s="80"/>
      <c r="F28" s="79"/>
      <c r="G28" s="79">
        <f t="shared" si="4"/>
        <v>2300</v>
      </c>
      <c r="H28" s="79" t="s">
        <v>58</v>
      </c>
      <c r="I28" s="79">
        <v>7555</v>
      </c>
      <c r="J28" s="79"/>
      <c r="K28" s="79">
        <f t="shared" si="0"/>
        <v>7555</v>
      </c>
      <c r="L28" s="79"/>
      <c r="M28" s="79"/>
      <c r="N28" s="79">
        <f t="shared" si="1"/>
        <v>7555</v>
      </c>
      <c r="O28" s="79"/>
    </row>
    <row r="29" spans="1:15" ht="15" customHeight="1">
      <c r="A29" s="79" t="s">
        <v>59</v>
      </c>
      <c r="B29" s="79">
        <v>500</v>
      </c>
      <c r="C29" s="79">
        <v>600</v>
      </c>
      <c r="D29" s="79">
        <f t="shared" si="5"/>
        <v>1100</v>
      </c>
      <c r="E29" s="80"/>
      <c r="F29" s="79"/>
      <c r="G29" s="79">
        <f t="shared" si="4"/>
        <v>1100</v>
      </c>
      <c r="H29" s="79" t="s">
        <v>60</v>
      </c>
      <c r="I29" s="79">
        <v>7068</v>
      </c>
      <c r="J29" s="79"/>
      <c r="K29" s="79">
        <f t="shared" si="0"/>
        <v>7068</v>
      </c>
      <c r="L29" s="79">
        <v>815</v>
      </c>
      <c r="M29" s="79">
        <v>540</v>
      </c>
      <c r="N29" s="79">
        <f t="shared" si="1"/>
        <v>8423</v>
      </c>
      <c r="O29" s="79"/>
    </row>
    <row r="30" spans="1:15" ht="15" customHeight="1">
      <c r="A30" s="79" t="s">
        <v>61</v>
      </c>
      <c r="B30" s="79"/>
      <c r="C30" s="79">
        <v>0</v>
      </c>
      <c r="D30" s="79">
        <f t="shared" si="5"/>
        <v>0</v>
      </c>
      <c r="E30" s="80"/>
      <c r="F30" s="79"/>
      <c r="G30" s="79">
        <f t="shared" si="4"/>
        <v>0</v>
      </c>
      <c r="H30" s="79"/>
      <c r="I30" s="79"/>
      <c r="J30" s="79"/>
      <c r="K30" s="79"/>
      <c r="L30" s="79"/>
      <c r="M30" s="79"/>
      <c r="N30" s="79">
        <f t="shared" si="1"/>
        <v>0</v>
      </c>
      <c r="O30" s="79"/>
    </row>
    <row r="31" spans="1:15" ht="15" customHeight="1">
      <c r="A31" s="81" t="s">
        <v>62</v>
      </c>
      <c r="B31" s="77">
        <f>B7+B23</f>
        <v>26000</v>
      </c>
      <c r="C31" s="77">
        <f>C7+C23</f>
        <v>17000</v>
      </c>
      <c r="D31" s="77">
        <f t="shared" si="5"/>
        <v>43000</v>
      </c>
      <c r="E31" s="78">
        <f>E7+E23</f>
        <v>0</v>
      </c>
      <c r="F31" s="77">
        <f>F7+F23</f>
        <v>0</v>
      </c>
      <c r="G31" s="77">
        <f t="shared" si="4"/>
        <v>43000</v>
      </c>
      <c r="H31" s="81" t="s">
        <v>63</v>
      </c>
      <c r="I31" s="77">
        <f>SUM(I7:I30)</f>
        <v>185591</v>
      </c>
      <c r="J31" s="77">
        <f>SUM(J7:J29)</f>
        <v>34748</v>
      </c>
      <c r="K31" s="77">
        <f>SUM(K7:K29)</f>
        <v>220339</v>
      </c>
      <c r="L31" s="77">
        <f>SUM(L7:L29)</f>
        <v>184121</v>
      </c>
      <c r="M31" s="77">
        <f>SUM(M7:M29)</f>
        <v>56146</v>
      </c>
      <c r="N31" s="77">
        <f>SUM(N7:N30)</f>
        <v>460606</v>
      </c>
      <c r="O31" s="77"/>
    </row>
    <row r="32" spans="1:15" ht="15" customHeight="1">
      <c r="A32" s="79" t="s">
        <v>64</v>
      </c>
      <c r="B32" s="79">
        <f>B33+B39+B68+B71+B73+B74</f>
        <v>160140</v>
      </c>
      <c r="C32" s="79">
        <f>C33+C39+C68+C71+C73+C74</f>
        <v>17748</v>
      </c>
      <c r="D32" s="79">
        <f t="shared" si="5"/>
        <v>177888</v>
      </c>
      <c r="E32" s="80">
        <f>E33+E39+E68+E71+E74</f>
        <v>192450</v>
      </c>
      <c r="F32" s="79">
        <f>F33+F39+F68+F71+F73+F74</f>
        <v>56146</v>
      </c>
      <c r="G32" s="79">
        <f t="shared" si="4"/>
        <v>426484</v>
      </c>
      <c r="H32" s="77" t="s">
        <v>65</v>
      </c>
      <c r="I32" s="77">
        <f>I33+I38+I48+I54</f>
        <v>549</v>
      </c>
      <c r="J32" s="77">
        <f>J33+J38+J48+J54</f>
        <v>0</v>
      </c>
      <c r="K32" s="77">
        <f>I32+J32</f>
        <v>549</v>
      </c>
      <c r="L32" s="77">
        <f>L33+L38+L48+L54</f>
        <v>8329</v>
      </c>
      <c r="M32" s="77">
        <f>M33+M38+M48+M54+M51</f>
        <v>0</v>
      </c>
      <c r="N32" s="77">
        <f>N33+N38+N48+N54</f>
        <v>8878</v>
      </c>
      <c r="O32" s="77"/>
    </row>
    <row r="33" spans="1:15" ht="15" customHeight="1">
      <c r="A33" s="79" t="s">
        <v>66</v>
      </c>
      <c r="B33" s="79">
        <f>SUM(B34:B37)</f>
        <v>5228</v>
      </c>
      <c r="C33" s="79"/>
      <c r="D33" s="79">
        <f aca="true" t="shared" si="6" ref="D33:D38">B33+C33</f>
        <v>5228</v>
      </c>
      <c r="E33" s="80">
        <f>SUM(E34:E37)</f>
        <v>0</v>
      </c>
      <c r="F33" s="79"/>
      <c r="G33" s="79">
        <f t="shared" si="4"/>
        <v>5228</v>
      </c>
      <c r="H33" s="79" t="s">
        <v>67</v>
      </c>
      <c r="I33" s="79"/>
      <c r="J33" s="79">
        <f>SUM(J34:J38)</f>
        <v>0</v>
      </c>
      <c r="K33" s="79">
        <f aca="true" t="shared" si="7" ref="K33:K38">I33+J33</f>
        <v>0</v>
      </c>
      <c r="L33" s="79">
        <f>SUM(L34:L38)</f>
        <v>0</v>
      </c>
      <c r="M33" s="79">
        <f>SUM(M34:M38)</f>
        <v>0</v>
      </c>
      <c r="N33" s="79">
        <f>SUM(N34:N38)</f>
        <v>0</v>
      </c>
      <c r="O33" s="79"/>
    </row>
    <row r="34" spans="1:15" ht="15" customHeight="1">
      <c r="A34" s="79" t="s">
        <v>68</v>
      </c>
      <c r="B34" s="79">
        <v>5061</v>
      </c>
      <c r="C34" s="79"/>
      <c r="D34" s="79">
        <f t="shared" si="6"/>
        <v>5061</v>
      </c>
      <c r="E34" s="80"/>
      <c r="F34" s="79"/>
      <c r="G34" s="79">
        <f t="shared" si="4"/>
        <v>5061</v>
      </c>
      <c r="H34" s="79" t="s">
        <v>69</v>
      </c>
      <c r="I34" s="79"/>
      <c r="J34" s="79"/>
      <c r="K34" s="79">
        <f t="shared" si="7"/>
        <v>0</v>
      </c>
      <c r="L34" s="79"/>
      <c r="M34" s="79"/>
      <c r="N34" s="79"/>
      <c r="O34" s="79"/>
    </row>
    <row r="35" spans="1:15" ht="15" customHeight="1">
      <c r="A35" s="79" t="s">
        <v>70</v>
      </c>
      <c r="B35" s="79">
        <v>64</v>
      </c>
      <c r="C35" s="79"/>
      <c r="D35" s="79">
        <f t="shared" si="6"/>
        <v>64</v>
      </c>
      <c r="E35" s="80"/>
      <c r="F35" s="79"/>
      <c r="G35" s="79">
        <f t="shared" si="4"/>
        <v>64</v>
      </c>
      <c r="H35" s="79" t="s">
        <v>71</v>
      </c>
      <c r="I35" s="79"/>
      <c r="J35" s="79"/>
      <c r="K35" s="79">
        <f t="shared" si="7"/>
        <v>0</v>
      </c>
      <c r="L35" s="79"/>
      <c r="M35" s="79"/>
      <c r="N35" s="79"/>
      <c r="O35" s="79"/>
    </row>
    <row r="36" spans="1:15" ht="15" customHeight="1">
      <c r="A36" s="79" t="s">
        <v>72</v>
      </c>
      <c r="B36" s="79">
        <v>61</v>
      </c>
      <c r="C36" s="79"/>
      <c r="D36" s="79">
        <f t="shared" si="6"/>
        <v>61</v>
      </c>
      <c r="E36" s="80"/>
      <c r="F36" s="79"/>
      <c r="G36" s="79">
        <f t="shared" si="4"/>
        <v>61</v>
      </c>
      <c r="H36" s="79" t="s">
        <v>73</v>
      </c>
      <c r="I36" s="79"/>
      <c r="J36" s="79"/>
      <c r="K36" s="79">
        <f t="shared" si="7"/>
        <v>0</v>
      </c>
      <c r="L36" s="79"/>
      <c r="M36" s="79"/>
      <c r="N36" s="79"/>
      <c r="O36" s="79"/>
    </row>
    <row r="37" spans="1:15" ht="15" customHeight="1">
      <c r="A37" s="79" t="s">
        <v>74</v>
      </c>
      <c r="B37" s="79">
        <v>42</v>
      </c>
      <c r="C37" s="79"/>
      <c r="D37" s="79">
        <f t="shared" si="6"/>
        <v>42</v>
      </c>
      <c r="E37" s="80"/>
      <c r="F37" s="79"/>
      <c r="G37" s="79">
        <f t="shared" si="4"/>
        <v>42</v>
      </c>
      <c r="H37" s="79"/>
      <c r="I37" s="79"/>
      <c r="J37" s="79"/>
      <c r="K37" s="79">
        <f t="shared" si="7"/>
        <v>0</v>
      </c>
      <c r="L37" s="79"/>
      <c r="M37" s="79"/>
      <c r="N37" s="79"/>
      <c r="O37" s="79"/>
    </row>
    <row r="38" spans="1:15" ht="15" customHeight="1">
      <c r="A38" s="79" t="s">
        <v>75</v>
      </c>
      <c r="B38" s="79"/>
      <c r="C38" s="79"/>
      <c r="D38" s="79">
        <f t="shared" si="6"/>
        <v>0</v>
      </c>
      <c r="E38" s="80"/>
      <c r="F38" s="79"/>
      <c r="G38" s="79">
        <f t="shared" si="4"/>
        <v>0</v>
      </c>
      <c r="H38" s="79" t="s">
        <v>76</v>
      </c>
      <c r="I38" s="80">
        <f>SUM(I39:I47)</f>
        <v>0</v>
      </c>
      <c r="J38" s="79"/>
      <c r="K38" s="79">
        <f t="shared" si="7"/>
        <v>0</v>
      </c>
      <c r="L38" s="79"/>
      <c r="M38" s="79"/>
      <c r="N38" s="79"/>
      <c r="O38" s="79"/>
    </row>
    <row r="39" spans="1:15" s="63" customFormat="1" ht="15" customHeight="1">
      <c r="A39" s="80" t="s">
        <v>77</v>
      </c>
      <c r="B39" s="80">
        <f aca="true" t="shared" si="8" ref="B39:G39">SUM(B40:B67)</f>
        <v>154912</v>
      </c>
      <c r="C39" s="80">
        <f t="shared" si="8"/>
        <v>17748</v>
      </c>
      <c r="D39" s="80">
        <f t="shared" si="8"/>
        <v>172660</v>
      </c>
      <c r="E39" s="80">
        <f t="shared" si="8"/>
        <v>128291</v>
      </c>
      <c r="F39" s="80">
        <f t="shared" si="8"/>
        <v>0</v>
      </c>
      <c r="G39" s="80">
        <f t="shared" si="8"/>
        <v>300951</v>
      </c>
      <c r="H39" s="80" t="s">
        <v>78</v>
      </c>
      <c r="I39" s="80"/>
      <c r="J39" s="80"/>
      <c r="K39" s="80"/>
      <c r="L39" s="80">
        <f>SUM(L40:L69)</f>
        <v>8329</v>
      </c>
      <c r="M39" s="80"/>
      <c r="N39" s="80"/>
      <c r="O39" s="80"/>
    </row>
    <row r="40" spans="1:15" s="63" customFormat="1" ht="15" customHeight="1">
      <c r="A40" s="80" t="s">
        <v>79</v>
      </c>
      <c r="B40" s="80">
        <v>2963</v>
      </c>
      <c r="C40" s="80">
        <v>1104</v>
      </c>
      <c r="D40" s="79">
        <f aca="true" t="shared" si="9" ref="D40:D65">B40+C40</f>
        <v>4067</v>
      </c>
      <c r="E40" s="80"/>
      <c r="F40" s="80"/>
      <c r="G40" s="80">
        <f t="shared" si="4"/>
        <v>4067</v>
      </c>
      <c r="H40" s="80" t="s">
        <v>80</v>
      </c>
      <c r="I40" s="80"/>
      <c r="J40" s="80"/>
      <c r="K40" s="79">
        <f aca="true" t="shared" si="10" ref="K40:K72">I40+J40</f>
        <v>0</v>
      </c>
      <c r="L40" s="80"/>
      <c r="M40" s="80"/>
      <c r="N40" s="80"/>
      <c r="O40" s="80"/>
    </row>
    <row r="41" spans="1:15" s="63" customFormat="1" ht="15" customHeight="1">
      <c r="A41" s="80" t="s">
        <v>81</v>
      </c>
      <c r="B41" s="80">
        <v>105556</v>
      </c>
      <c r="C41" s="80">
        <v>7253</v>
      </c>
      <c r="D41" s="79">
        <f t="shared" si="9"/>
        <v>112809</v>
      </c>
      <c r="E41" s="80"/>
      <c r="F41" s="80"/>
      <c r="G41" s="80">
        <f t="shared" si="4"/>
        <v>112809</v>
      </c>
      <c r="H41" s="80" t="s">
        <v>82</v>
      </c>
      <c r="I41" s="80"/>
      <c r="J41" s="80"/>
      <c r="K41" s="79">
        <f t="shared" si="10"/>
        <v>0</v>
      </c>
      <c r="L41" s="80"/>
      <c r="M41" s="80"/>
      <c r="N41" s="80"/>
      <c r="O41" s="80"/>
    </row>
    <row r="42" spans="1:15" s="63" customFormat="1" ht="15" customHeight="1">
      <c r="A42" s="80" t="s">
        <v>83</v>
      </c>
      <c r="B42" s="80">
        <v>8585</v>
      </c>
      <c r="C42" s="80">
        <v>-544</v>
      </c>
      <c r="D42" s="79">
        <f t="shared" si="9"/>
        <v>8041</v>
      </c>
      <c r="E42" s="80"/>
      <c r="F42" s="80"/>
      <c r="G42" s="80">
        <f t="shared" si="4"/>
        <v>8041</v>
      </c>
      <c r="H42" s="80" t="s">
        <v>84</v>
      </c>
      <c r="I42" s="80"/>
      <c r="J42" s="80"/>
      <c r="K42" s="79">
        <f t="shared" si="10"/>
        <v>0</v>
      </c>
      <c r="L42" s="80"/>
      <c r="M42" s="80"/>
      <c r="N42" s="80"/>
      <c r="O42" s="80"/>
    </row>
    <row r="43" spans="1:15" s="63" customFormat="1" ht="15" customHeight="1">
      <c r="A43" s="80" t="s">
        <v>85</v>
      </c>
      <c r="B43" s="80">
        <v>137</v>
      </c>
      <c r="C43" s="80">
        <v>322</v>
      </c>
      <c r="D43" s="79">
        <f t="shared" si="9"/>
        <v>459</v>
      </c>
      <c r="E43" s="80">
        <v>2460</v>
      </c>
      <c r="F43" s="80"/>
      <c r="G43" s="80">
        <f t="shared" si="4"/>
        <v>2919</v>
      </c>
      <c r="H43" s="80" t="s">
        <v>86</v>
      </c>
      <c r="I43" s="80"/>
      <c r="J43" s="80"/>
      <c r="K43" s="79">
        <f t="shared" si="10"/>
        <v>0</v>
      </c>
      <c r="L43" s="80"/>
      <c r="M43" s="80"/>
      <c r="N43" s="80"/>
      <c r="O43" s="80"/>
    </row>
    <row r="44" spans="1:15" s="63" customFormat="1" ht="15" customHeight="1">
      <c r="A44" s="80" t="s">
        <v>87</v>
      </c>
      <c r="B44" s="80">
        <v>2138</v>
      </c>
      <c r="C44" s="80">
        <v>-1101</v>
      </c>
      <c r="D44" s="79">
        <f t="shared" si="9"/>
        <v>1037</v>
      </c>
      <c r="E44" s="80"/>
      <c r="F44" s="80"/>
      <c r="G44" s="80">
        <f t="shared" si="4"/>
        <v>1037</v>
      </c>
      <c r="H44" s="80" t="s">
        <v>88</v>
      </c>
      <c r="I44" s="80"/>
      <c r="J44" s="80"/>
      <c r="K44" s="79">
        <f t="shared" si="10"/>
        <v>0</v>
      </c>
      <c r="L44" s="80"/>
      <c r="M44" s="80"/>
      <c r="N44" s="80"/>
      <c r="O44" s="80"/>
    </row>
    <row r="45" spans="1:15" s="63" customFormat="1" ht="15" customHeight="1">
      <c r="A45" s="80" t="s">
        <v>89</v>
      </c>
      <c r="B45" s="80">
        <v>45</v>
      </c>
      <c r="C45" s="80">
        <v>0</v>
      </c>
      <c r="D45" s="79">
        <f t="shared" si="9"/>
        <v>45</v>
      </c>
      <c r="E45" s="80"/>
      <c r="F45" s="80"/>
      <c r="G45" s="80">
        <f t="shared" si="4"/>
        <v>45</v>
      </c>
      <c r="H45" s="80" t="s">
        <v>90</v>
      </c>
      <c r="I45" s="80"/>
      <c r="J45" s="80"/>
      <c r="K45" s="79">
        <f t="shared" si="10"/>
        <v>0</v>
      </c>
      <c r="L45" s="80"/>
      <c r="M45" s="80"/>
      <c r="N45" s="80"/>
      <c r="O45" s="80"/>
    </row>
    <row r="46" spans="1:15" s="63" customFormat="1" ht="15" customHeight="1">
      <c r="A46" s="80" t="s">
        <v>91</v>
      </c>
      <c r="B46" s="80"/>
      <c r="C46" s="80">
        <v>0</v>
      </c>
      <c r="D46" s="79">
        <f t="shared" si="9"/>
        <v>0</v>
      </c>
      <c r="E46" s="80">
        <v>2538</v>
      </c>
      <c r="F46" s="80"/>
      <c r="G46" s="80">
        <f t="shared" si="4"/>
        <v>2538</v>
      </c>
      <c r="H46" s="80" t="s">
        <v>92</v>
      </c>
      <c r="I46" s="80"/>
      <c r="J46" s="80"/>
      <c r="K46" s="79">
        <f t="shared" si="10"/>
        <v>0</v>
      </c>
      <c r="L46" s="80"/>
      <c r="M46" s="80"/>
      <c r="N46" s="80"/>
      <c r="O46" s="80"/>
    </row>
    <row r="47" spans="1:15" s="63" customFormat="1" ht="15" customHeight="1">
      <c r="A47" s="80" t="s">
        <v>93</v>
      </c>
      <c r="B47" s="80">
        <v>15936</v>
      </c>
      <c r="C47" s="80">
        <v>-789</v>
      </c>
      <c r="D47" s="79">
        <f t="shared" si="9"/>
        <v>15147</v>
      </c>
      <c r="E47" s="80"/>
      <c r="F47" s="80"/>
      <c r="G47" s="80">
        <f t="shared" si="4"/>
        <v>15147</v>
      </c>
      <c r="H47" s="80" t="s">
        <v>94</v>
      </c>
      <c r="I47" s="80"/>
      <c r="J47" s="80"/>
      <c r="K47" s="79">
        <f t="shared" si="10"/>
        <v>0</v>
      </c>
      <c r="L47" s="80"/>
      <c r="M47" s="80"/>
      <c r="N47" s="80"/>
      <c r="O47" s="80"/>
    </row>
    <row r="48" spans="1:15" s="63" customFormat="1" ht="15" customHeight="1">
      <c r="A48" s="80" t="s">
        <v>95</v>
      </c>
      <c r="B48" s="80">
        <v>10133</v>
      </c>
      <c r="C48" s="80">
        <v>0</v>
      </c>
      <c r="D48" s="79">
        <f t="shared" si="9"/>
        <v>10133</v>
      </c>
      <c r="E48" s="80">
        <v>83</v>
      </c>
      <c r="F48" s="80"/>
      <c r="G48" s="80">
        <f t="shared" si="4"/>
        <v>10216</v>
      </c>
      <c r="H48" s="80" t="s">
        <v>96</v>
      </c>
      <c r="I48" s="80">
        <f>I49</f>
        <v>100</v>
      </c>
      <c r="J48" s="80">
        <f>J49</f>
        <v>0</v>
      </c>
      <c r="K48" s="79">
        <f t="shared" si="10"/>
        <v>100</v>
      </c>
      <c r="L48" s="80">
        <f>L49</f>
        <v>0</v>
      </c>
      <c r="M48" s="80"/>
      <c r="N48" s="80">
        <f>N49</f>
        <v>100</v>
      </c>
      <c r="O48" s="80"/>
    </row>
    <row r="49" spans="1:15" s="63" customFormat="1" ht="15" customHeight="1">
      <c r="A49" s="80" t="s">
        <v>97</v>
      </c>
      <c r="B49" s="80"/>
      <c r="C49" s="80">
        <v>0</v>
      </c>
      <c r="D49" s="79">
        <f t="shared" si="9"/>
        <v>0</v>
      </c>
      <c r="E49" s="80">
        <v>2286</v>
      </c>
      <c r="F49" s="80"/>
      <c r="G49" s="80">
        <f t="shared" si="4"/>
        <v>2286</v>
      </c>
      <c r="H49" s="80" t="s">
        <v>98</v>
      </c>
      <c r="I49" s="80">
        <v>100</v>
      </c>
      <c r="J49" s="80"/>
      <c r="K49" s="79">
        <f t="shared" si="10"/>
        <v>100</v>
      </c>
      <c r="L49" s="80"/>
      <c r="M49" s="80"/>
      <c r="N49" s="80">
        <f>K49+L49</f>
        <v>100</v>
      </c>
      <c r="O49" s="80"/>
    </row>
    <row r="50" spans="1:15" s="63" customFormat="1" ht="15" customHeight="1">
      <c r="A50" s="80" t="s">
        <v>99</v>
      </c>
      <c r="B50" s="80"/>
      <c r="C50" s="80">
        <v>0</v>
      </c>
      <c r="D50" s="79">
        <f t="shared" si="9"/>
        <v>0</v>
      </c>
      <c r="E50" s="80"/>
      <c r="F50" s="80"/>
      <c r="G50" s="80">
        <f t="shared" si="4"/>
        <v>0</v>
      </c>
      <c r="H50" s="80" t="s">
        <v>100</v>
      </c>
      <c r="I50" s="80"/>
      <c r="J50" s="80"/>
      <c r="K50" s="79">
        <f t="shared" si="10"/>
        <v>0</v>
      </c>
      <c r="L50" s="80"/>
      <c r="M50" s="80"/>
      <c r="N50" s="80"/>
      <c r="O50" s="80"/>
    </row>
    <row r="51" spans="1:15" s="63" customFormat="1" ht="15" customHeight="1">
      <c r="A51" s="80" t="s">
        <v>101</v>
      </c>
      <c r="B51" s="80"/>
      <c r="C51" s="80">
        <v>0</v>
      </c>
      <c r="D51" s="79">
        <f t="shared" si="9"/>
        <v>0</v>
      </c>
      <c r="E51" s="80"/>
      <c r="F51" s="80"/>
      <c r="G51" s="80">
        <f t="shared" si="4"/>
        <v>0</v>
      </c>
      <c r="H51" s="80" t="s">
        <v>102</v>
      </c>
      <c r="I51" s="80"/>
      <c r="J51" s="80"/>
      <c r="K51" s="79">
        <f t="shared" si="10"/>
        <v>0</v>
      </c>
      <c r="L51" s="80"/>
      <c r="M51" s="80"/>
      <c r="N51" s="80"/>
      <c r="O51" s="80"/>
    </row>
    <row r="52" spans="1:15" s="63" customFormat="1" ht="15" customHeight="1">
      <c r="A52" s="80" t="s">
        <v>103</v>
      </c>
      <c r="B52" s="80"/>
      <c r="C52" s="80">
        <v>0</v>
      </c>
      <c r="D52" s="79">
        <f t="shared" si="9"/>
        <v>0</v>
      </c>
      <c r="E52" s="80">
        <v>23821</v>
      </c>
      <c r="F52" s="80"/>
      <c r="G52" s="80">
        <f t="shared" si="4"/>
        <v>23821</v>
      </c>
      <c r="H52" s="80" t="s">
        <v>104</v>
      </c>
      <c r="I52" s="80"/>
      <c r="J52" s="80"/>
      <c r="K52" s="79">
        <f t="shared" si="10"/>
        <v>0</v>
      </c>
      <c r="L52" s="80"/>
      <c r="M52" s="80"/>
      <c r="N52" s="80"/>
      <c r="O52" s="80"/>
    </row>
    <row r="53" spans="1:15" s="63" customFormat="1" ht="15" customHeight="1">
      <c r="A53" s="80" t="s">
        <v>105</v>
      </c>
      <c r="B53" s="80"/>
      <c r="C53" s="80">
        <v>0</v>
      </c>
      <c r="D53" s="79">
        <f t="shared" si="9"/>
        <v>0</v>
      </c>
      <c r="E53" s="80">
        <v>1218</v>
      </c>
      <c r="F53" s="80"/>
      <c r="G53" s="80">
        <f aca="true" t="shared" si="11" ref="G53:G62">D53+E53+F53</f>
        <v>1218</v>
      </c>
      <c r="H53" s="80" t="s">
        <v>106</v>
      </c>
      <c r="I53" s="80"/>
      <c r="J53" s="80"/>
      <c r="K53" s="79">
        <f t="shared" si="10"/>
        <v>0</v>
      </c>
      <c r="L53" s="80"/>
      <c r="M53" s="80"/>
      <c r="N53" s="80"/>
      <c r="O53" s="80"/>
    </row>
    <row r="54" spans="1:15" s="63" customFormat="1" ht="15" customHeight="1">
      <c r="A54" s="80" t="s">
        <v>107</v>
      </c>
      <c r="B54" s="80">
        <v>3747</v>
      </c>
      <c r="C54" s="80"/>
      <c r="D54" s="79">
        <f t="shared" si="9"/>
        <v>3747</v>
      </c>
      <c r="E54" s="80">
        <f>12753-2994</f>
        <v>9759</v>
      </c>
      <c r="F54" s="80"/>
      <c r="G54" s="80">
        <f t="shared" si="11"/>
        <v>13506</v>
      </c>
      <c r="H54" s="80" t="s">
        <v>108</v>
      </c>
      <c r="I54" s="80">
        <v>449</v>
      </c>
      <c r="J54" s="80"/>
      <c r="K54" s="79">
        <f t="shared" si="10"/>
        <v>449</v>
      </c>
      <c r="L54" s="80">
        <v>8329</v>
      </c>
      <c r="M54" s="80"/>
      <c r="N54" s="80">
        <f>K54+L54</f>
        <v>8778</v>
      </c>
      <c r="O54" s="80"/>
    </row>
    <row r="55" spans="1:15" s="63" customFormat="1" ht="15" customHeight="1">
      <c r="A55" s="80" t="s">
        <v>109</v>
      </c>
      <c r="B55" s="80"/>
      <c r="C55" s="80">
        <v>0</v>
      </c>
      <c r="D55" s="79">
        <f t="shared" si="9"/>
        <v>0</v>
      </c>
      <c r="E55" s="80">
        <v>402</v>
      </c>
      <c r="F55" s="80"/>
      <c r="G55" s="80">
        <f t="shared" si="11"/>
        <v>402</v>
      </c>
      <c r="H55" s="80" t="s">
        <v>110</v>
      </c>
      <c r="I55" s="80"/>
      <c r="J55" s="80"/>
      <c r="K55" s="79">
        <f t="shared" si="10"/>
        <v>0</v>
      </c>
      <c r="L55" s="80"/>
      <c r="M55" s="80"/>
      <c r="N55" s="80"/>
      <c r="O55" s="80"/>
    </row>
    <row r="56" spans="1:15" s="63" customFormat="1" ht="15" customHeight="1">
      <c r="A56" s="80" t="s">
        <v>111</v>
      </c>
      <c r="B56" s="80"/>
      <c r="C56" s="80">
        <v>0</v>
      </c>
      <c r="D56" s="79">
        <f t="shared" si="9"/>
        <v>0</v>
      </c>
      <c r="E56" s="80">
        <v>1044</v>
      </c>
      <c r="F56" s="80"/>
      <c r="G56" s="80">
        <f t="shared" si="11"/>
        <v>1044</v>
      </c>
      <c r="H56" s="80"/>
      <c r="I56" s="80"/>
      <c r="J56" s="80"/>
      <c r="K56" s="79"/>
      <c r="L56" s="80"/>
      <c r="M56" s="80"/>
      <c r="N56" s="80"/>
      <c r="O56" s="80"/>
    </row>
    <row r="57" spans="1:15" s="63" customFormat="1" ht="15" customHeight="1">
      <c r="A57" s="80" t="s">
        <v>112</v>
      </c>
      <c r="B57" s="80"/>
      <c r="C57" s="80">
        <v>0</v>
      </c>
      <c r="D57" s="79">
        <f t="shared" si="9"/>
        <v>0</v>
      </c>
      <c r="E57" s="80">
        <v>26569</v>
      </c>
      <c r="F57" s="80"/>
      <c r="G57" s="80">
        <f t="shared" si="11"/>
        <v>26569</v>
      </c>
      <c r="H57" s="80"/>
      <c r="I57" s="80"/>
      <c r="J57" s="80"/>
      <c r="K57" s="79"/>
      <c r="L57" s="80"/>
      <c r="M57" s="80"/>
      <c r="N57" s="80"/>
      <c r="O57" s="80"/>
    </row>
    <row r="58" spans="1:16" ht="15" customHeight="1">
      <c r="A58" s="79" t="s">
        <v>113</v>
      </c>
      <c r="B58" s="79">
        <v>1616</v>
      </c>
      <c r="C58" s="80"/>
      <c r="D58" s="79">
        <f t="shared" si="9"/>
        <v>1616</v>
      </c>
      <c r="E58" s="80">
        <f>4830-1517</f>
        <v>3313</v>
      </c>
      <c r="F58" s="79"/>
      <c r="G58" s="79">
        <f t="shared" si="11"/>
        <v>4929</v>
      </c>
      <c r="H58" s="79"/>
      <c r="I58" s="79"/>
      <c r="J58" s="79"/>
      <c r="K58" s="79"/>
      <c r="L58" s="79"/>
      <c r="M58" s="79"/>
      <c r="N58" s="79"/>
      <c r="O58" s="79"/>
      <c r="P58" s="63"/>
    </row>
    <row r="59" spans="1:16" ht="15" customHeight="1">
      <c r="A59" s="79" t="s">
        <v>114</v>
      </c>
      <c r="B59" s="79"/>
      <c r="C59" s="80">
        <v>0</v>
      </c>
      <c r="D59" s="79">
        <f t="shared" si="9"/>
        <v>0</v>
      </c>
      <c r="E59" s="80">
        <v>2346</v>
      </c>
      <c r="F59" s="79"/>
      <c r="G59" s="79">
        <f t="shared" si="11"/>
        <v>2346</v>
      </c>
      <c r="H59" s="79"/>
      <c r="I59" s="79"/>
      <c r="J59" s="79"/>
      <c r="K59" s="79"/>
      <c r="L59" s="79"/>
      <c r="M59" s="79"/>
      <c r="N59" s="79"/>
      <c r="O59" s="79"/>
      <c r="P59" s="63"/>
    </row>
    <row r="60" spans="1:16" ht="15" customHeight="1">
      <c r="A60" s="79" t="s">
        <v>115</v>
      </c>
      <c r="B60" s="79">
        <v>4056</v>
      </c>
      <c r="C60" s="80"/>
      <c r="D60" s="79">
        <f t="shared" si="9"/>
        <v>4056</v>
      </c>
      <c r="E60" s="80">
        <f>50516-4056</f>
        <v>46460</v>
      </c>
      <c r="F60" s="79"/>
      <c r="G60" s="79">
        <f aca="true" t="shared" si="12" ref="G60:G67">D60+E60+F60</f>
        <v>50516</v>
      </c>
      <c r="H60" s="79"/>
      <c r="I60" s="79"/>
      <c r="J60" s="79"/>
      <c r="K60" s="79"/>
      <c r="L60" s="79"/>
      <c r="M60" s="79"/>
      <c r="N60" s="79"/>
      <c r="O60" s="79"/>
      <c r="P60" s="63"/>
    </row>
    <row r="61" spans="1:16" ht="15" customHeight="1">
      <c r="A61" s="79" t="s">
        <v>116</v>
      </c>
      <c r="B61" s="79"/>
      <c r="C61" s="80">
        <v>0</v>
      </c>
      <c r="D61" s="79">
        <f t="shared" si="9"/>
        <v>0</v>
      </c>
      <c r="E61" s="80">
        <v>5406</v>
      </c>
      <c r="F61" s="79"/>
      <c r="G61" s="79">
        <f t="shared" si="12"/>
        <v>5406</v>
      </c>
      <c r="H61" s="79"/>
      <c r="I61" s="79"/>
      <c r="J61" s="79"/>
      <c r="K61" s="79"/>
      <c r="L61" s="79"/>
      <c r="M61" s="79"/>
      <c r="N61" s="79"/>
      <c r="O61" s="79"/>
      <c r="P61" s="63"/>
    </row>
    <row r="62" spans="1:16" ht="14" customHeight="1">
      <c r="A62" s="79" t="s">
        <v>117</v>
      </c>
      <c r="B62" s="79"/>
      <c r="C62" s="80">
        <v>0</v>
      </c>
      <c r="D62" s="79">
        <f t="shared" si="9"/>
        <v>0</v>
      </c>
      <c r="E62" s="80">
        <v>142</v>
      </c>
      <c r="F62" s="79"/>
      <c r="G62" s="79">
        <f t="shared" si="12"/>
        <v>142</v>
      </c>
      <c r="H62" s="79"/>
      <c r="I62" s="79"/>
      <c r="J62" s="79"/>
      <c r="K62" s="79"/>
      <c r="L62" s="79"/>
      <c r="M62" s="79"/>
      <c r="N62" s="79"/>
      <c r="O62" s="79"/>
      <c r="P62" s="63"/>
    </row>
    <row r="63" spans="1:16" ht="15" customHeight="1">
      <c r="A63" s="79" t="s">
        <v>118</v>
      </c>
      <c r="B63" s="79"/>
      <c r="C63" s="80">
        <v>0</v>
      </c>
      <c r="D63" s="79">
        <f aca="true" t="shared" si="13" ref="D62:D68">B63+C63</f>
        <v>0</v>
      </c>
      <c r="E63" s="80">
        <v>149</v>
      </c>
      <c r="F63" s="79"/>
      <c r="G63" s="79">
        <f t="shared" si="12"/>
        <v>149</v>
      </c>
      <c r="H63" s="79"/>
      <c r="I63" s="79"/>
      <c r="J63" s="79"/>
      <c r="K63" s="79"/>
      <c r="L63" s="79"/>
      <c r="M63" s="79"/>
      <c r="N63" s="79"/>
      <c r="O63" s="79"/>
      <c r="P63" s="63"/>
    </row>
    <row r="64" spans="1:16" ht="15" customHeight="1">
      <c r="A64" s="79" t="s">
        <v>119</v>
      </c>
      <c r="B64" s="79"/>
      <c r="C64" s="80">
        <v>0</v>
      </c>
      <c r="D64" s="79">
        <f t="shared" si="13"/>
        <v>0</v>
      </c>
      <c r="E64" s="80">
        <v>295</v>
      </c>
      <c r="F64" s="79"/>
      <c r="G64" s="79">
        <f t="shared" si="12"/>
        <v>295</v>
      </c>
      <c r="H64" s="79"/>
      <c r="I64" s="79"/>
      <c r="J64" s="79"/>
      <c r="K64" s="79"/>
      <c r="L64" s="79"/>
      <c r="M64" s="79"/>
      <c r="N64" s="79"/>
      <c r="O64" s="79"/>
      <c r="P64" s="63"/>
    </row>
    <row r="65" spans="1:16" ht="15" customHeight="1">
      <c r="A65" s="79" t="s">
        <v>120</v>
      </c>
      <c r="B65" s="79"/>
      <c r="C65" s="80">
        <v>593</v>
      </c>
      <c r="D65" s="79">
        <f t="shared" si="13"/>
        <v>593</v>
      </c>
      <c r="E65" s="80"/>
      <c r="F65" s="79"/>
      <c r="G65" s="79">
        <f t="shared" si="12"/>
        <v>593</v>
      </c>
      <c r="H65" s="79"/>
      <c r="I65" s="79"/>
      <c r="J65" s="79"/>
      <c r="K65" s="79"/>
      <c r="L65" s="79"/>
      <c r="M65" s="79"/>
      <c r="N65" s="79"/>
      <c r="O65" s="79"/>
      <c r="P65" s="63"/>
    </row>
    <row r="66" spans="1:16" ht="15" customHeight="1">
      <c r="A66" s="79" t="s">
        <v>121</v>
      </c>
      <c r="B66" s="79"/>
      <c r="C66" s="80">
        <v>472</v>
      </c>
      <c r="D66" s="79">
        <f t="shared" si="13"/>
        <v>472</v>
      </c>
      <c r="E66" s="80"/>
      <c r="F66" s="79"/>
      <c r="G66" s="79">
        <f t="shared" si="12"/>
        <v>472</v>
      </c>
      <c r="H66" s="79"/>
      <c r="I66" s="79"/>
      <c r="J66" s="79"/>
      <c r="K66" s="79"/>
      <c r="L66" s="79"/>
      <c r="M66" s="79"/>
      <c r="N66" s="79"/>
      <c r="O66" s="79"/>
      <c r="P66" s="63"/>
    </row>
    <row r="67" spans="1:16" ht="15" customHeight="1">
      <c r="A67" s="79" t="s">
        <v>122</v>
      </c>
      <c r="B67" s="79"/>
      <c r="C67" s="80">
        <v>10438</v>
      </c>
      <c r="D67" s="79">
        <f t="shared" si="13"/>
        <v>10438</v>
      </c>
      <c r="E67" s="80"/>
      <c r="F67" s="79"/>
      <c r="G67" s="79">
        <f t="shared" si="12"/>
        <v>10438</v>
      </c>
      <c r="H67" s="79"/>
      <c r="I67" s="79"/>
      <c r="J67" s="79"/>
      <c r="K67" s="79"/>
      <c r="L67" s="79"/>
      <c r="M67" s="79"/>
      <c r="N67" s="79"/>
      <c r="O67" s="79"/>
      <c r="P67" s="63"/>
    </row>
    <row r="68" spans="1:15" ht="15" customHeight="1">
      <c r="A68" s="79" t="s">
        <v>123</v>
      </c>
      <c r="B68" s="79">
        <f>SUM(B69:B70)</f>
        <v>0</v>
      </c>
      <c r="C68" s="80">
        <v>0</v>
      </c>
      <c r="D68" s="79">
        <f t="shared" si="13"/>
        <v>0</v>
      </c>
      <c r="E68" s="80">
        <f>SUM(E69:E70)</f>
        <v>42330</v>
      </c>
      <c r="F68" s="80">
        <f>SUM(F69:F70)</f>
        <v>0</v>
      </c>
      <c r="G68" s="79">
        <f aca="true" t="shared" si="14" ref="G68:G74">D68+E68+F68</f>
        <v>42330</v>
      </c>
      <c r="H68" s="79"/>
      <c r="I68" s="79"/>
      <c r="J68" s="79"/>
      <c r="K68" s="79"/>
      <c r="L68" s="79"/>
      <c r="M68" s="79"/>
      <c r="N68" s="79"/>
      <c r="O68" s="79"/>
    </row>
    <row r="69" spans="1:15" ht="15" customHeight="1">
      <c r="A69" s="79" t="s">
        <v>124</v>
      </c>
      <c r="B69" s="79"/>
      <c r="C69" s="80"/>
      <c r="D69" s="79">
        <f aca="true" t="shared" si="15" ref="D69:D74">B69+C69</f>
        <v>0</v>
      </c>
      <c r="E69" s="80">
        <v>42330</v>
      </c>
      <c r="F69" s="79"/>
      <c r="G69" s="79">
        <f t="shared" si="14"/>
        <v>42330</v>
      </c>
      <c r="H69" s="79"/>
      <c r="I69" s="79"/>
      <c r="J69" s="79"/>
      <c r="K69" s="79"/>
      <c r="L69" s="79"/>
      <c r="M69" s="79"/>
      <c r="N69" s="79"/>
      <c r="O69" s="79"/>
    </row>
    <row r="70" spans="1:15" ht="15" customHeight="1">
      <c r="A70" s="79" t="s">
        <v>125</v>
      </c>
      <c r="B70" s="79"/>
      <c r="C70" s="80"/>
      <c r="D70" s="79">
        <f t="shared" si="15"/>
        <v>0</v>
      </c>
      <c r="E70" s="80"/>
      <c r="F70" s="79"/>
      <c r="G70" s="79">
        <f t="shared" si="14"/>
        <v>0</v>
      </c>
      <c r="H70" s="79"/>
      <c r="I70" s="79"/>
      <c r="J70" s="79"/>
      <c r="K70" s="79"/>
      <c r="L70" s="79"/>
      <c r="M70" s="79"/>
      <c r="N70" s="79"/>
      <c r="O70" s="79"/>
    </row>
    <row r="71" spans="1:15" ht="15" customHeight="1">
      <c r="A71" s="79" t="s">
        <v>126</v>
      </c>
      <c r="B71" s="79">
        <f>B72</f>
        <v>0</v>
      </c>
      <c r="C71" s="80"/>
      <c r="D71" s="79">
        <f t="shared" si="15"/>
        <v>0</v>
      </c>
      <c r="E71" s="80">
        <f>E72</f>
        <v>0</v>
      </c>
      <c r="F71" s="79">
        <v>56146</v>
      </c>
      <c r="G71" s="79">
        <f t="shared" si="14"/>
        <v>56146</v>
      </c>
      <c r="H71" s="79"/>
      <c r="I71" s="79"/>
      <c r="J71" s="79"/>
      <c r="K71" s="79"/>
      <c r="L71" s="79"/>
      <c r="M71" s="79"/>
      <c r="N71" s="79"/>
      <c r="O71" s="79"/>
    </row>
    <row r="72" spans="1:15" ht="15" customHeight="1">
      <c r="A72" s="79" t="s">
        <v>127</v>
      </c>
      <c r="B72" s="79"/>
      <c r="C72" s="80"/>
      <c r="D72" s="79">
        <f t="shared" si="15"/>
        <v>0</v>
      </c>
      <c r="E72" s="80"/>
      <c r="F72" s="79">
        <f>56532-386</f>
        <v>56146</v>
      </c>
      <c r="G72" s="79">
        <f t="shared" si="14"/>
        <v>56146</v>
      </c>
      <c r="H72" s="79"/>
      <c r="I72" s="79"/>
      <c r="J72" s="79"/>
      <c r="K72" s="79"/>
      <c r="L72" s="79"/>
      <c r="M72" s="79"/>
      <c r="N72" s="79"/>
      <c r="O72" s="79"/>
    </row>
    <row r="73" spans="1:15" ht="15" customHeight="1">
      <c r="A73" s="79" t="s">
        <v>128</v>
      </c>
      <c r="B73" s="79"/>
      <c r="C73" s="80"/>
      <c r="D73" s="79">
        <f t="shared" si="15"/>
        <v>0</v>
      </c>
      <c r="E73" s="80"/>
      <c r="F73" s="79"/>
      <c r="G73" s="79">
        <f t="shared" si="14"/>
        <v>0</v>
      </c>
      <c r="H73" s="79"/>
      <c r="I73" s="79"/>
      <c r="J73" s="79"/>
      <c r="K73" s="79"/>
      <c r="L73" s="79"/>
      <c r="M73" s="79"/>
      <c r="N73" s="79"/>
      <c r="O73" s="79"/>
    </row>
    <row r="74" spans="1:15" ht="15" customHeight="1">
      <c r="A74" s="79" t="s">
        <v>129</v>
      </c>
      <c r="B74" s="79"/>
      <c r="C74" s="80"/>
      <c r="D74" s="79">
        <f t="shared" si="15"/>
        <v>0</v>
      </c>
      <c r="E74" s="80">
        <v>21829</v>
      </c>
      <c r="F74" s="79"/>
      <c r="G74" s="79">
        <f t="shared" si="14"/>
        <v>21829</v>
      </c>
      <c r="H74" s="79"/>
      <c r="I74" s="79"/>
      <c r="J74" s="79"/>
      <c r="K74" s="79"/>
      <c r="L74" s="79"/>
      <c r="M74" s="79"/>
      <c r="N74" s="79"/>
      <c r="O74" s="79"/>
    </row>
    <row r="75" spans="1:15" ht="15" customHeight="1">
      <c r="A75" s="79"/>
      <c r="B75" s="79"/>
      <c r="C75" s="80"/>
      <c r="D75" s="79"/>
      <c r="E75" s="80"/>
      <c r="F75" s="79"/>
      <c r="G75" s="79"/>
      <c r="H75" s="79"/>
      <c r="I75" s="79"/>
      <c r="J75" s="79"/>
      <c r="K75" s="79"/>
      <c r="L75" s="79"/>
      <c r="M75" s="79"/>
      <c r="N75" s="79"/>
      <c r="O75" s="79"/>
    </row>
    <row r="76" spans="1:15" ht="15" customHeight="1">
      <c r="A76" s="87" t="s">
        <v>130</v>
      </c>
      <c r="B76" s="88">
        <f>B31+B32</f>
        <v>186140</v>
      </c>
      <c r="C76" s="88">
        <f>C31+C32</f>
        <v>34748</v>
      </c>
      <c r="D76" s="88">
        <f>D31+D32</f>
        <v>220888</v>
      </c>
      <c r="E76" s="88">
        <f>E31+E32</f>
        <v>192450</v>
      </c>
      <c r="F76" s="88">
        <f>F31+F32</f>
        <v>56146</v>
      </c>
      <c r="G76" s="88">
        <f>D76+E76+F76</f>
        <v>469484</v>
      </c>
      <c r="H76" s="87" t="s">
        <v>131</v>
      </c>
      <c r="I76" s="88">
        <f aca="true" t="shared" si="16" ref="I76:N76">I31+I32</f>
        <v>186140</v>
      </c>
      <c r="J76" s="88">
        <f t="shared" si="16"/>
        <v>34748</v>
      </c>
      <c r="K76" s="88">
        <f t="shared" si="16"/>
        <v>220888</v>
      </c>
      <c r="L76" s="88">
        <f t="shared" si="16"/>
        <v>192450</v>
      </c>
      <c r="M76" s="88">
        <f t="shared" si="16"/>
        <v>56146</v>
      </c>
      <c r="N76" s="88">
        <f t="shared" si="16"/>
        <v>469484</v>
      </c>
      <c r="O76" s="88"/>
    </row>
    <row r="77" spans="1:15" ht="15" customHeight="1">
      <c r="A77" s="79"/>
      <c r="B77" s="79"/>
      <c r="C77" s="79"/>
      <c r="D77" s="79"/>
      <c r="E77" s="80"/>
      <c r="F77" s="79"/>
      <c r="G77" s="79"/>
      <c r="H77" s="79"/>
      <c r="I77" s="79"/>
      <c r="J77" s="79"/>
      <c r="K77" s="79"/>
      <c r="L77" s="79"/>
      <c r="M77" s="79"/>
      <c r="N77" s="79"/>
      <c r="O77" s="79"/>
    </row>
    <row r="78" spans="1:15" ht="15" customHeight="1">
      <c r="A78" s="79" t="s">
        <v>132</v>
      </c>
      <c r="B78" s="79">
        <v>20</v>
      </c>
      <c r="C78" s="79"/>
      <c r="D78" s="79">
        <f>B78+C78</f>
        <v>20</v>
      </c>
      <c r="E78" s="80"/>
      <c r="F78" s="79"/>
      <c r="G78" s="79">
        <f>D78+E78+F78</f>
        <v>20</v>
      </c>
      <c r="H78" s="79" t="s">
        <v>133</v>
      </c>
      <c r="I78" s="79"/>
      <c r="J78" s="79"/>
      <c r="K78" s="79">
        <f aca="true" t="shared" si="17" ref="K78:K85">I78+J78</f>
        <v>0</v>
      </c>
      <c r="L78" s="79"/>
      <c r="M78" s="79"/>
      <c r="N78" s="79">
        <f>L78+K78+M78</f>
        <v>0</v>
      </c>
      <c r="O78" s="79"/>
    </row>
    <row r="79" spans="1:15" s="62" customFormat="1" ht="15" customHeight="1">
      <c r="A79" s="79" t="s">
        <v>134</v>
      </c>
      <c r="B79" s="89">
        <v>4392</v>
      </c>
      <c r="C79" s="79"/>
      <c r="D79" s="79">
        <f>B79+C79</f>
        <v>4392</v>
      </c>
      <c r="E79" s="80"/>
      <c r="F79" s="79"/>
      <c r="G79" s="79">
        <f>D79+E79+F79</f>
        <v>4392</v>
      </c>
      <c r="H79" s="79" t="s">
        <v>135</v>
      </c>
      <c r="I79" s="79"/>
      <c r="J79" s="79"/>
      <c r="K79" s="79">
        <f t="shared" si="17"/>
        <v>0</v>
      </c>
      <c r="L79" s="79">
        <v>599</v>
      </c>
      <c r="M79" s="79">
        <v>313</v>
      </c>
      <c r="N79" s="79">
        <f aca="true" t="shared" si="18" ref="N79:N84">L79+K79+M79</f>
        <v>912</v>
      </c>
      <c r="O79" s="79"/>
    </row>
    <row r="80" spans="1:15" ht="15" customHeight="1">
      <c r="A80" s="79" t="s">
        <v>136</v>
      </c>
      <c r="B80" s="79">
        <v>160</v>
      </c>
      <c r="C80" s="79"/>
      <c r="D80" s="79">
        <f>B80+C80</f>
        <v>160</v>
      </c>
      <c r="E80" s="80"/>
      <c r="F80" s="79"/>
      <c r="G80" s="79">
        <f>D80+E80+F80</f>
        <v>160</v>
      </c>
      <c r="H80" s="79" t="s">
        <v>137</v>
      </c>
      <c r="I80" s="79">
        <v>1241</v>
      </c>
      <c r="J80" s="79"/>
      <c r="K80" s="79">
        <f t="shared" si="17"/>
        <v>1241</v>
      </c>
      <c r="L80" s="79"/>
      <c r="M80" s="79">
        <v>161</v>
      </c>
      <c r="N80" s="79">
        <f t="shared" si="18"/>
        <v>1402</v>
      </c>
      <c r="O80" s="79"/>
    </row>
    <row r="81" spans="1:15" ht="15" customHeight="1">
      <c r="A81" s="79" t="s">
        <v>138</v>
      </c>
      <c r="B81" s="79">
        <v>20</v>
      </c>
      <c r="C81" s="79"/>
      <c r="D81" s="79">
        <f>B81+C81</f>
        <v>20</v>
      </c>
      <c r="E81" s="80"/>
      <c r="F81" s="79"/>
      <c r="G81" s="79">
        <f>D81+E81+F81</f>
        <v>20</v>
      </c>
      <c r="H81" s="79" t="s">
        <v>139</v>
      </c>
      <c r="I81" s="79"/>
      <c r="J81" s="79"/>
      <c r="K81" s="79">
        <f t="shared" si="17"/>
        <v>0</v>
      </c>
      <c r="L81" s="79"/>
      <c r="M81" s="79"/>
      <c r="N81" s="79">
        <f t="shared" si="18"/>
        <v>0</v>
      </c>
      <c r="O81" s="79"/>
    </row>
    <row r="82" spans="1:15" ht="15" customHeight="1">
      <c r="A82" s="79" t="s">
        <v>140</v>
      </c>
      <c r="B82" s="79">
        <v>608</v>
      </c>
      <c r="C82" s="79"/>
      <c r="D82" s="79">
        <f>B82+C82</f>
        <v>608</v>
      </c>
      <c r="E82" s="80"/>
      <c r="F82" s="79"/>
      <c r="G82" s="79">
        <f>D82+E82+F82</f>
        <v>608</v>
      </c>
      <c r="H82" s="79" t="s">
        <v>141</v>
      </c>
      <c r="I82" s="79">
        <v>20</v>
      </c>
      <c r="J82" s="79"/>
      <c r="K82" s="79">
        <f t="shared" si="17"/>
        <v>20</v>
      </c>
      <c r="L82" s="79">
        <v>2002</v>
      </c>
      <c r="M82" s="79">
        <v>631</v>
      </c>
      <c r="N82" s="79">
        <f t="shared" si="18"/>
        <v>2653</v>
      </c>
      <c r="O82" s="79"/>
    </row>
    <row r="83" spans="1:15" ht="15" customHeight="1">
      <c r="A83" s="79"/>
      <c r="B83" s="79"/>
      <c r="C83" s="79"/>
      <c r="D83" s="79"/>
      <c r="E83" s="80"/>
      <c r="F83" s="79"/>
      <c r="G83" s="79"/>
      <c r="H83" s="79" t="s">
        <v>142</v>
      </c>
      <c r="I83" s="79">
        <v>1340</v>
      </c>
      <c r="J83" s="79"/>
      <c r="K83" s="79">
        <f t="shared" si="17"/>
        <v>1340</v>
      </c>
      <c r="L83" s="79"/>
      <c r="M83" s="79"/>
      <c r="N83" s="79">
        <f t="shared" si="18"/>
        <v>1340</v>
      </c>
      <c r="O83" s="79"/>
    </row>
    <row r="84" spans="1:15" ht="15" customHeight="1">
      <c r="A84" s="79"/>
      <c r="B84" s="79"/>
      <c r="C84" s="79"/>
      <c r="D84" s="79"/>
      <c r="E84" s="80"/>
      <c r="F84" s="79"/>
      <c r="G84" s="79">
        <f>D84+E84+F84</f>
        <v>0</v>
      </c>
      <c r="H84" s="79" t="s">
        <v>143</v>
      </c>
      <c r="I84" s="79"/>
      <c r="J84" s="79"/>
      <c r="K84" s="79">
        <f t="shared" si="17"/>
        <v>0</v>
      </c>
      <c r="L84" s="79"/>
      <c r="M84" s="79"/>
      <c r="N84" s="79">
        <f t="shared" si="18"/>
        <v>0</v>
      </c>
      <c r="O84" s="79"/>
    </row>
    <row r="85" spans="1:15" ht="15" customHeight="1">
      <c r="A85" s="81" t="s">
        <v>144</v>
      </c>
      <c r="B85" s="77">
        <f>SUM(B78:B84)</f>
        <v>5200</v>
      </c>
      <c r="C85" s="77">
        <f>SUM(C78:C84)</f>
        <v>0</v>
      </c>
      <c r="D85" s="77">
        <f>SUM(D78:D84)</f>
        <v>5200</v>
      </c>
      <c r="E85" s="78">
        <f>SUM(E78:E84)</f>
        <v>0</v>
      </c>
      <c r="F85" s="77">
        <f>SUM(F78:F84)</f>
        <v>0</v>
      </c>
      <c r="G85" s="77">
        <f>D85+E85+F85</f>
        <v>5200</v>
      </c>
      <c r="H85" s="81" t="s">
        <v>145</v>
      </c>
      <c r="I85" s="77">
        <f>SUM(I79:I84)</f>
        <v>2601</v>
      </c>
      <c r="J85" s="77">
        <f>SUM(J79:J84)</f>
        <v>0</v>
      </c>
      <c r="K85" s="79">
        <f t="shared" si="17"/>
        <v>2601</v>
      </c>
      <c r="L85" s="77">
        <f>SUM(L77:L84)</f>
        <v>2601</v>
      </c>
      <c r="M85" s="77">
        <f>SUM(M77:M84)</f>
        <v>1105</v>
      </c>
      <c r="N85" s="77">
        <f>SUM(N78:N84)</f>
        <v>6307</v>
      </c>
      <c r="O85" s="79"/>
    </row>
    <row r="86" spans="1:15" ht="15" customHeight="1">
      <c r="A86" s="79" t="s">
        <v>64</v>
      </c>
      <c r="B86" s="79">
        <f>SUM(B87:B90)</f>
        <v>0</v>
      </c>
      <c r="C86" s="79">
        <f>SUM(C87:C90)</f>
        <v>1105</v>
      </c>
      <c r="D86" s="79">
        <f aca="true" t="shared" si="19" ref="D86:D90">B86+C86</f>
        <v>1105</v>
      </c>
      <c r="E86" s="80">
        <f>SUM(E87:E90)</f>
        <v>2601</v>
      </c>
      <c r="F86" s="79">
        <f>SUM(F87:F90)</f>
        <v>0</v>
      </c>
      <c r="G86" s="79">
        <f>D86+E86+F86</f>
        <v>3706</v>
      </c>
      <c r="H86" s="79" t="s">
        <v>65</v>
      </c>
      <c r="I86" s="77">
        <f>I87</f>
        <v>2599</v>
      </c>
      <c r="J86" s="77"/>
      <c r="K86" s="77">
        <f>K87</f>
        <v>2599</v>
      </c>
      <c r="L86" s="77"/>
      <c r="M86" s="77"/>
      <c r="N86" s="77">
        <f>N87</f>
        <v>2599</v>
      </c>
      <c r="O86" s="79"/>
    </row>
    <row r="87" spans="1:15" ht="15" customHeight="1">
      <c r="A87" s="79" t="s">
        <v>126</v>
      </c>
      <c r="B87" s="79"/>
      <c r="C87" s="79">
        <v>1105</v>
      </c>
      <c r="D87" s="79">
        <f t="shared" si="19"/>
        <v>1105</v>
      </c>
      <c r="E87" s="80"/>
      <c r="F87" s="79"/>
      <c r="G87" s="79">
        <f>D87+E87+F87</f>
        <v>1105</v>
      </c>
      <c r="H87" s="79" t="s">
        <v>146</v>
      </c>
      <c r="I87" s="79">
        <v>2599</v>
      </c>
      <c r="J87" s="79"/>
      <c r="K87" s="79">
        <f>I87+J87</f>
        <v>2599</v>
      </c>
      <c r="L87" s="79"/>
      <c r="M87" s="79"/>
      <c r="N87" s="79">
        <f>L87+K87</f>
        <v>2599</v>
      </c>
      <c r="O87" s="79"/>
    </row>
    <row r="88" spans="1:15" ht="15" customHeight="1">
      <c r="A88" s="79" t="s">
        <v>147</v>
      </c>
      <c r="B88" s="79"/>
      <c r="C88" s="79"/>
      <c r="D88" s="79">
        <f t="shared" si="19"/>
        <v>0</v>
      </c>
      <c r="E88" s="80">
        <v>2601</v>
      </c>
      <c r="F88" s="79"/>
      <c r="G88" s="79">
        <f>D88+E88+F88</f>
        <v>2601</v>
      </c>
      <c r="H88" s="80"/>
      <c r="I88" s="79"/>
      <c r="J88" s="79"/>
      <c r="K88" s="79"/>
      <c r="L88" s="79"/>
      <c r="M88" s="79"/>
      <c r="N88" s="79"/>
      <c r="O88" s="79"/>
    </row>
    <row r="89" spans="1:15" ht="15" customHeight="1">
      <c r="A89" s="79" t="s">
        <v>128</v>
      </c>
      <c r="B89" s="79"/>
      <c r="C89" s="79"/>
      <c r="D89" s="79">
        <f t="shared" si="19"/>
        <v>0</v>
      </c>
      <c r="E89" s="80"/>
      <c r="F89" s="79"/>
      <c r="G89" s="79"/>
      <c r="H89" s="79"/>
      <c r="I89" s="79"/>
      <c r="J89" s="79"/>
      <c r="K89" s="79"/>
      <c r="L89" s="79"/>
      <c r="M89" s="79"/>
      <c r="N89" s="79"/>
      <c r="O89" s="79"/>
    </row>
    <row r="90" spans="1:15" s="62" customFormat="1" ht="15" customHeight="1">
      <c r="A90" s="79" t="s">
        <v>129</v>
      </c>
      <c r="B90" s="79"/>
      <c r="C90" s="79"/>
      <c r="D90" s="79">
        <f t="shared" si="19"/>
        <v>0</v>
      </c>
      <c r="E90" s="80"/>
      <c r="F90" s="79"/>
      <c r="G90" s="79">
        <f>D90+E90+F90</f>
        <v>0</v>
      </c>
      <c r="H90" s="79"/>
      <c r="I90" s="79"/>
      <c r="J90" s="79"/>
      <c r="K90" s="79"/>
      <c r="L90" s="79"/>
      <c r="M90" s="79"/>
      <c r="N90" s="79"/>
      <c r="O90" s="79"/>
    </row>
    <row r="91" spans="1:15" ht="15" customHeight="1">
      <c r="A91" s="87" t="s">
        <v>148</v>
      </c>
      <c r="B91" s="88">
        <f>B85+B86</f>
        <v>5200</v>
      </c>
      <c r="C91" s="88">
        <f>C85+C86</f>
        <v>1105</v>
      </c>
      <c r="D91" s="88">
        <f>D85+D86</f>
        <v>6305</v>
      </c>
      <c r="E91" s="88">
        <f>E85+E86</f>
        <v>2601</v>
      </c>
      <c r="F91" s="88">
        <f>F85+F86</f>
        <v>0</v>
      </c>
      <c r="G91" s="88">
        <f>D91+E91+F91</f>
        <v>8906</v>
      </c>
      <c r="H91" s="87" t="s">
        <v>149</v>
      </c>
      <c r="I91" s="88">
        <f>I86+I85</f>
        <v>5200</v>
      </c>
      <c r="J91" s="88">
        <f>J86+J85</f>
        <v>0</v>
      </c>
      <c r="K91" s="88">
        <f>I91+J91</f>
        <v>5200</v>
      </c>
      <c r="L91" s="88">
        <f>L86+L85</f>
        <v>2601</v>
      </c>
      <c r="M91" s="88">
        <f>M86+M85</f>
        <v>1105</v>
      </c>
      <c r="N91" s="88">
        <f>N86+N85</f>
        <v>8906</v>
      </c>
      <c r="O91" s="88"/>
    </row>
    <row r="92" spans="1:15" ht="15" customHeight="1">
      <c r="A92" s="90"/>
      <c r="B92" s="79"/>
      <c r="C92" s="79"/>
      <c r="D92" s="79"/>
      <c r="E92" s="80"/>
      <c r="F92" s="79"/>
      <c r="G92" s="79">
        <f>D92+E92+F92</f>
        <v>0</v>
      </c>
      <c r="H92" s="90"/>
      <c r="I92" s="79"/>
      <c r="J92" s="79"/>
      <c r="K92" s="79"/>
      <c r="L92" s="79"/>
      <c r="M92" s="79"/>
      <c r="N92" s="79"/>
      <c r="O92" s="79"/>
    </row>
    <row r="93" spans="1:15" ht="15" customHeight="1">
      <c r="A93" s="79" t="s">
        <v>150</v>
      </c>
      <c r="B93" s="79">
        <v>0</v>
      </c>
      <c r="C93" s="79"/>
      <c r="D93" s="79">
        <f>B93+C93</f>
        <v>0</v>
      </c>
      <c r="E93" s="80">
        <v>1</v>
      </c>
      <c r="F93" s="79">
        <v>1</v>
      </c>
      <c r="G93" s="79">
        <f>D93+E93+F93</f>
        <v>2</v>
      </c>
      <c r="H93" s="91" t="s">
        <v>151</v>
      </c>
      <c r="I93" s="79"/>
      <c r="J93" s="79"/>
      <c r="K93" s="79">
        <f aca="true" t="shared" si="20" ref="K93:K95">I93+J93</f>
        <v>0</v>
      </c>
      <c r="L93" s="79">
        <v>1</v>
      </c>
      <c r="M93" s="79">
        <v>1</v>
      </c>
      <c r="N93" s="79">
        <f>L93+K93+M93</f>
        <v>2</v>
      </c>
      <c r="O93" s="79"/>
    </row>
    <row r="94" spans="1:15" ht="15" customHeight="1">
      <c r="A94" s="90"/>
      <c r="B94" s="79"/>
      <c r="C94" s="79"/>
      <c r="D94" s="79"/>
      <c r="E94" s="80"/>
      <c r="F94" s="79"/>
      <c r="G94" s="79"/>
      <c r="H94" s="91" t="s">
        <v>152</v>
      </c>
      <c r="I94" s="79"/>
      <c r="J94" s="79"/>
      <c r="K94" s="79">
        <f t="shared" si="20"/>
        <v>0</v>
      </c>
      <c r="L94" s="79"/>
      <c r="M94" s="79"/>
      <c r="N94" s="79">
        <f>L94+K94+M94</f>
        <v>0</v>
      </c>
      <c r="O94" s="79"/>
    </row>
    <row r="95" spans="1:15" ht="15" customHeight="1">
      <c r="A95" s="90"/>
      <c r="B95" s="79"/>
      <c r="C95" s="79"/>
      <c r="D95" s="79"/>
      <c r="E95" s="80"/>
      <c r="F95" s="79"/>
      <c r="G95" s="79"/>
      <c r="H95" s="90"/>
      <c r="I95" s="79"/>
      <c r="J95" s="79"/>
      <c r="K95" s="79">
        <f t="shared" si="20"/>
        <v>0</v>
      </c>
      <c r="L95" s="79"/>
      <c r="M95" s="79"/>
      <c r="N95" s="79"/>
      <c r="O95" s="79"/>
    </row>
    <row r="96" spans="1:15" ht="15" customHeight="1">
      <c r="A96" s="90"/>
      <c r="B96" s="79"/>
      <c r="C96" s="79"/>
      <c r="D96" s="79"/>
      <c r="E96" s="80"/>
      <c r="F96" s="79"/>
      <c r="G96" s="79"/>
      <c r="H96" s="90"/>
      <c r="I96" s="79"/>
      <c r="J96" s="79"/>
      <c r="K96" s="79"/>
      <c r="L96" s="79"/>
      <c r="M96" s="79"/>
      <c r="N96" s="79"/>
      <c r="O96" s="79"/>
    </row>
    <row r="97" spans="1:15" ht="15" customHeight="1">
      <c r="A97" s="81" t="s">
        <v>153</v>
      </c>
      <c r="B97" s="77">
        <f aca="true" t="shared" si="21" ref="B97:G97">B93</f>
        <v>0</v>
      </c>
      <c r="C97" s="77">
        <f t="shared" si="21"/>
        <v>0</v>
      </c>
      <c r="D97" s="77">
        <f t="shared" si="21"/>
        <v>0</v>
      </c>
      <c r="E97" s="77">
        <f t="shared" si="21"/>
        <v>1</v>
      </c>
      <c r="F97" s="77">
        <f t="shared" si="21"/>
        <v>1</v>
      </c>
      <c r="G97" s="77">
        <f t="shared" si="21"/>
        <v>2</v>
      </c>
      <c r="H97" s="81" t="s">
        <v>154</v>
      </c>
      <c r="I97" s="77">
        <f>I93+I94</f>
        <v>0</v>
      </c>
      <c r="J97" s="77">
        <f aca="true" t="shared" si="22" ref="J97:O97">J93+J94</f>
        <v>0</v>
      </c>
      <c r="K97" s="77">
        <f t="shared" si="22"/>
        <v>0</v>
      </c>
      <c r="L97" s="77">
        <f t="shared" si="22"/>
        <v>1</v>
      </c>
      <c r="M97" s="77">
        <f t="shared" si="22"/>
        <v>1</v>
      </c>
      <c r="N97" s="77">
        <f t="shared" si="22"/>
        <v>2</v>
      </c>
      <c r="O97" s="77">
        <f t="shared" si="22"/>
        <v>0</v>
      </c>
    </row>
    <row r="98" spans="1:15" ht="15" customHeight="1">
      <c r="A98" s="79" t="s">
        <v>64</v>
      </c>
      <c r="B98" s="79">
        <f>B99</f>
        <v>0</v>
      </c>
      <c r="C98" s="79">
        <f>C99</f>
        <v>0</v>
      </c>
      <c r="D98" s="79">
        <f>B98+C98</f>
        <v>0</v>
      </c>
      <c r="E98" s="79">
        <f>E99</f>
        <v>0</v>
      </c>
      <c r="F98" s="79">
        <f>F99</f>
        <v>0</v>
      </c>
      <c r="G98" s="79">
        <f>G99</f>
        <v>0</v>
      </c>
      <c r="H98" s="79" t="s">
        <v>65</v>
      </c>
      <c r="I98" s="79"/>
      <c r="J98" s="79"/>
      <c r="K98" s="79"/>
      <c r="L98" s="79"/>
      <c r="M98" s="79"/>
      <c r="N98" s="79"/>
      <c r="O98" s="79"/>
    </row>
    <row r="99" spans="1:15" ht="15" customHeight="1">
      <c r="A99" s="79" t="s">
        <v>155</v>
      </c>
      <c r="B99" s="79"/>
      <c r="C99" s="79"/>
      <c r="D99" s="79">
        <f>B99+C99</f>
        <v>0</v>
      </c>
      <c r="E99" s="80"/>
      <c r="F99" s="79"/>
      <c r="G99" s="79">
        <f>D99+E99+F99</f>
        <v>0</v>
      </c>
      <c r="H99" s="79" t="s">
        <v>156</v>
      </c>
      <c r="I99" s="79"/>
      <c r="J99" s="79"/>
      <c r="K99" s="79"/>
      <c r="L99" s="79"/>
      <c r="M99" s="79"/>
      <c r="N99" s="79"/>
      <c r="O99" s="79"/>
    </row>
    <row r="100" spans="1:15" ht="15" customHeight="1">
      <c r="A100" s="87" t="s">
        <v>157</v>
      </c>
      <c r="B100" s="88">
        <f aca="true" t="shared" si="23" ref="B100:G100">B97+B98</f>
        <v>0</v>
      </c>
      <c r="C100" s="88">
        <f t="shared" si="23"/>
        <v>0</v>
      </c>
      <c r="D100" s="88">
        <f t="shared" si="23"/>
        <v>0</v>
      </c>
      <c r="E100" s="88">
        <f t="shared" si="23"/>
        <v>1</v>
      </c>
      <c r="F100" s="88">
        <f t="shared" si="23"/>
        <v>1</v>
      </c>
      <c r="G100" s="88">
        <f t="shared" si="23"/>
        <v>2</v>
      </c>
      <c r="H100" s="87" t="s">
        <v>158</v>
      </c>
      <c r="I100" s="88">
        <f aca="true" t="shared" si="24" ref="I100:N100">I97+I98</f>
        <v>0</v>
      </c>
      <c r="J100" s="88">
        <f t="shared" si="24"/>
        <v>0</v>
      </c>
      <c r="K100" s="88">
        <f t="shared" si="24"/>
        <v>0</v>
      </c>
      <c r="L100" s="88">
        <f t="shared" si="24"/>
        <v>1</v>
      </c>
      <c r="M100" s="88">
        <f t="shared" si="24"/>
        <v>1</v>
      </c>
      <c r="N100" s="88">
        <f t="shared" si="24"/>
        <v>2</v>
      </c>
      <c r="O100" s="88"/>
    </row>
    <row r="101" spans="1:15" ht="15" customHeight="1">
      <c r="A101" s="90"/>
      <c r="B101" s="79"/>
      <c r="C101" s="79"/>
      <c r="D101" s="79"/>
      <c r="E101" s="80"/>
      <c r="F101" s="79"/>
      <c r="G101" s="79"/>
      <c r="H101" s="90"/>
      <c r="I101" s="79"/>
      <c r="J101" s="79"/>
      <c r="K101" s="79"/>
      <c r="L101" s="79"/>
      <c r="M101" s="79"/>
      <c r="N101" s="79"/>
      <c r="O101" s="79"/>
    </row>
    <row r="102" spans="1:15" ht="15" customHeight="1">
      <c r="A102" s="92" t="s">
        <v>159</v>
      </c>
      <c r="B102" s="93">
        <f aca="true" t="shared" si="25" ref="B102:G102">B76+B91+B100</f>
        <v>191340</v>
      </c>
      <c r="C102" s="93">
        <f t="shared" si="25"/>
        <v>35853</v>
      </c>
      <c r="D102" s="93">
        <f t="shared" si="25"/>
        <v>227193</v>
      </c>
      <c r="E102" s="93">
        <f t="shared" si="25"/>
        <v>195052</v>
      </c>
      <c r="F102" s="93">
        <f t="shared" si="25"/>
        <v>56147</v>
      </c>
      <c r="G102" s="93">
        <f t="shared" si="25"/>
        <v>478392</v>
      </c>
      <c r="H102" s="92" t="s">
        <v>160</v>
      </c>
      <c r="I102" s="93">
        <f aca="true" t="shared" si="26" ref="I102:N102">I91+I76+I100</f>
        <v>191340</v>
      </c>
      <c r="J102" s="93">
        <f t="shared" si="26"/>
        <v>34748</v>
      </c>
      <c r="K102" s="93">
        <f t="shared" si="26"/>
        <v>226088</v>
      </c>
      <c r="L102" s="93">
        <f t="shared" si="26"/>
        <v>195052</v>
      </c>
      <c r="M102" s="93">
        <f t="shared" si="26"/>
        <v>57252</v>
      </c>
      <c r="N102" s="93">
        <f t="shared" si="26"/>
        <v>478392</v>
      </c>
      <c r="O102" s="93"/>
    </row>
    <row r="103" ht="15" customHeight="1"/>
    <row r="104" ht="15" customHeight="1"/>
    <row r="105" spans="1:15" s="62" customFormat="1" ht="15" customHeight="1">
      <c r="A105"/>
      <c r="B105"/>
      <c r="C105"/>
      <c r="D105"/>
      <c r="E105" s="63"/>
      <c r="F105"/>
      <c r="G105"/>
      <c r="H105"/>
      <c r="I105"/>
      <c r="J105"/>
      <c r="K105"/>
      <c r="L105"/>
      <c r="M105"/>
      <c r="N105"/>
      <c r="O105"/>
    </row>
    <row r="106" ht="15" customHeight="1"/>
    <row r="107" spans="1:15" s="62" customFormat="1" ht="15" customHeight="1">
      <c r="A107"/>
      <c r="B107"/>
      <c r="C107"/>
      <c r="D107"/>
      <c r="E107" s="63"/>
      <c r="F107"/>
      <c r="G107"/>
      <c r="H107"/>
      <c r="I107"/>
      <c r="J107"/>
      <c r="K107"/>
      <c r="L107"/>
      <c r="M107"/>
      <c r="N107"/>
      <c r="O107"/>
    </row>
  </sheetData>
  <mergeCells count="17">
    <mergeCell ref="A2:O2"/>
    <mergeCell ref="N3:O3"/>
    <mergeCell ref="A4:G4"/>
    <mergeCell ref="H4:N4"/>
    <mergeCell ref="C5:D5"/>
    <mergeCell ref="J5:K5"/>
    <mergeCell ref="A5:A6"/>
    <mergeCell ref="B5:B6"/>
    <mergeCell ref="E5:E6"/>
    <mergeCell ref="F5:F6"/>
    <mergeCell ref="G5:G6"/>
    <mergeCell ref="H5:H6"/>
    <mergeCell ref="I5:I6"/>
    <mergeCell ref="L5:L6"/>
    <mergeCell ref="M5:M6"/>
    <mergeCell ref="N5:N6"/>
    <mergeCell ref="O4:O6"/>
  </mergeCells>
  <printOptions horizontalCentered="1"/>
  <pageMargins left="1.37777777777778" right="0.700694444444445" top="0.554861111111111" bottom="0.554861111111111" header="0.298611111111111" footer="0.298611111111111"/>
  <pageSetup fitToHeight="0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workbookViewId="0" topLeftCell="A1">
      <selection activeCell="A2" sqref="A2:H2"/>
    </sheetView>
  </sheetViews>
  <sheetFormatPr defaultColWidth="9.00390625" defaultRowHeight="15" outlineLevelCol="7"/>
  <cols>
    <col min="1" max="1" width="37.00390625" style="0" customWidth="1"/>
    <col min="2" max="2" width="12.7109375" style="0" customWidth="1"/>
    <col min="4" max="4" width="11.421875" style="0" customWidth="1"/>
    <col min="5" max="5" width="37.140625" style="0" customWidth="1"/>
    <col min="6" max="6" width="13.421875" style="0" customWidth="1"/>
    <col min="8" max="8" width="15.57421875" style="0" customWidth="1"/>
  </cols>
  <sheetData>
    <row r="1" spans="1:8" s="30" customFormat="1" ht="14.25">
      <c r="A1" s="31" t="s">
        <v>161</v>
      </c>
      <c r="B1" s="32"/>
      <c r="C1" s="32"/>
      <c r="D1" s="31"/>
      <c r="E1" s="31"/>
      <c r="F1" s="31"/>
      <c r="G1" s="31"/>
      <c r="H1" s="31"/>
    </row>
    <row r="2" spans="1:8" s="30" customFormat="1" ht="27">
      <c r="A2" s="33" t="s">
        <v>162</v>
      </c>
      <c r="B2" s="33"/>
      <c r="C2" s="33"/>
      <c r="D2" s="33"/>
      <c r="E2" s="33"/>
      <c r="F2" s="33"/>
      <c r="G2" s="33"/>
      <c r="H2" s="33"/>
    </row>
    <row r="3" spans="1:8" s="30" customFormat="1" ht="14.25">
      <c r="A3" s="31"/>
      <c r="B3" s="32"/>
      <c r="C3" s="32"/>
      <c r="D3" s="31"/>
      <c r="E3" s="31"/>
      <c r="F3" s="31"/>
      <c r="G3" s="31"/>
      <c r="H3" s="34" t="s">
        <v>2</v>
      </c>
    </row>
    <row r="4" spans="1:8" s="30" customFormat="1" ht="14.25">
      <c r="A4" s="35" t="s">
        <v>163</v>
      </c>
      <c r="B4" s="36"/>
      <c r="C4" s="36"/>
      <c r="D4" s="36"/>
      <c r="E4" s="37" t="s">
        <v>164</v>
      </c>
      <c r="F4" s="37"/>
      <c r="G4" s="37"/>
      <c r="H4" s="37"/>
    </row>
    <row r="5" spans="1:8" s="30" customFormat="1" ht="15">
      <c r="A5" s="38" t="s">
        <v>165</v>
      </c>
      <c r="B5" s="38" t="s">
        <v>7</v>
      </c>
      <c r="C5" s="38" t="s">
        <v>13</v>
      </c>
      <c r="D5" s="38" t="s">
        <v>14</v>
      </c>
      <c r="E5" s="38" t="s">
        <v>166</v>
      </c>
      <c r="F5" s="38" t="s">
        <v>7</v>
      </c>
      <c r="G5" s="38" t="s">
        <v>13</v>
      </c>
      <c r="H5" s="38" t="s">
        <v>14</v>
      </c>
    </row>
    <row r="6" spans="1:8" s="30" customFormat="1" ht="15">
      <c r="A6" s="39"/>
      <c r="B6" s="39"/>
      <c r="C6" s="39"/>
      <c r="D6" s="39"/>
      <c r="E6" s="39"/>
      <c r="F6" s="39"/>
      <c r="G6" s="39"/>
      <c r="H6" s="39"/>
    </row>
    <row r="7" spans="1:8" s="30" customFormat="1" ht="34" customHeight="1">
      <c r="A7" s="40" t="s">
        <v>167</v>
      </c>
      <c r="B7" s="41">
        <v>8404.39</v>
      </c>
      <c r="C7" s="41">
        <v>649.172499</v>
      </c>
      <c r="D7" s="41">
        <v>9053.562499</v>
      </c>
      <c r="E7" s="40" t="s">
        <v>167</v>
      </c>
      <c r="F7" s="41">
        <v>5856.96</v>
      </c>
      <c r="G7" s="42">
        <v>110.6168</v>
      </c>
      <c r="H7" s="43">
        <v>5967.5768</v>
      </c>
    </row>
    <row r="8" spans="1:8" s="30" customFormat="1" ht="34" customHeight="1">
      <c r="A8" s="40" t="s">
        <v>168</v>
      </c>
      <c r="B8" s="41">
        <v>11667.55</v>
      </c>
      <c r="C8" s="41">
        <v>79.0073040000007</v>
      </c>
      <c r="D8" s="41">
        <v>11746.557304</v>
      </c>
      <c r="E8" s="40" t="s">
        <v>168</v>
      </c>
      <c r="F8" s="41">
        <v>15833.99</v>
      </c>
      <c r="G8" s="42">
        <v>168.434994000001</v>
      </c>
      <c r="H8" s="43">
        <v>16002.424994</v>
      </c>
    </row>
    <row r="9" spans="1:8" s="30" customFormat="1" ht="34" customHeight="1">
      <c r="A9" s="40" t="s">
        <v>169</v>
      </c>
      <c r="B9" s="41">
        <v>376.02</v>
      </c>
      <c r="C9" s="41">
        <v>62.5465</v>
      </c>
      <c r="D9" s="41">
        <v>438.5665</v>
      </c>
      <c r="E9" s="40" t="s">
        <v>169</v>
      </c>
      <c r="F9" s="41">
        <v>469.74</v>
      </c>
      <c r="G9" s="42">
        <v>-96.144849</v>
      </c>
      <c r="H9" s="43">
        <v>373.595151</v>
      </c>
    </row>
    <row r="10" spans="1:8" s="30" customFormat="1" ht="34" customHeight="1">
      <c r="A10" s="40" t="s">
        <v>170</v>
      </c>
      <c r="B10" s="41">
        <v>826.1</v>
      </c>
      <c r="C10" s="44">
        <v>54.885042</v>
      </c>
      <c r="D10" s="41">
        <v>880.985042</v>
      </c>
      <c r="E10" s="40" t="s">
        <v>170</v>
      </c>
      <c r="F10" s="41">
        <v>810.58</v>
      </c>
      <c r="G10" s="42">
        <v>314.139711</v>
      </c>
      <c r="H10" s="43">
        <v>1124.719711</v>
      </c>
    </row>
    <row r="11" spans="1:8" s="30" customFormat="1" ht="34" customHeight="1">
      <c r="A11" s="45" t="s">
        <v>171</v>
      </c>
      <c r="B11" s="46">
        <v>21274.06</v>
      </c>
      <c r="C11" s="46">
        <v>845.611345000001</v>
      </c>
      <c r="D11" s="47">
        <v>22119.671345</v>
      </c>
      <c r="E11" s="45" t="s">
        <v>172</v>
      </c>
      <c r="F11" s="46">
        <v>22971.27</v>
      </c>
      <c r="G11" s="46">
        <v>497.046656000001</v>
      </c>
      <c r="H11" s="46">
        <v>23468.316656</v>
      </c>
    </row>
    <row r="12" spans="1:8" s="30" customFormat="1" ht="34" customHeight="1">
      <c r="A12" s="48" t="s">
        <v>173</v>
      </c>
      <c r="B12" s="49">
        <v>0</v>
      </c>
      <c r="C12" s="49">
        <v>0</v>
      </c>
      <c r="D12" s="49">
        <v>0</v>
      </c>
      <c r="E12" s="50" t="s">
        <v>174</v>
      </c>
      <c r="F12" s="49">
        <v>274.03</v>
      </c>
      <c r="G12" s="51">
        <v>38.97</v>
      </c>
      <c r="H12" s="51">
        <v>313</v>
      </c>
    </row>
    <row r="13" spans="1:8" s="30" customFormat="1" ht="34" customHeight="1">
      <c r="A13" s="52" t="s">
        <v>175</v>
      </c>
      <c r="B13" s="53">
        <v>21274.06</v>
      </c>
      <c r="C13" s="53">
        <v>845.611345000001</v>
      </c>
      <c r="D13" s="53">
        <v>22119.671345</v>
      </c>
      <c r="E13" s="52" t="s">
        <v>176</v>
      </c>
      <c r="F13" s="54">
        <v>23245.3</v>
      </c>
      <c r="G13" s="54">
        <v>536.016656000001</v>
      </c>
      <c r="H13" s="54">
        <v>23781.316656</v>
      </c>
    </row>
    <row r="14" spans="1:8" s="30" customFormat="1" ht="34" customHeight="1">
      <c r="A14" s="52"/>
      <c r="B14" s="53"/>
      <c r="C14" s="53"/>
      <c r="D14" s="53"/>
      <c r="E14" s="52" t="s">
        <v>177</v>
      </c>
      <c r="F14" s="43">
        <v>-1971.24000000001</v>
      </c>
      <c r="G14" s="43">
        <v>309.594689</v>
      </c>
      <c r="H14" s="43">
        <v>-1661.645311</v>
      </c>
    </row>
    <row r="15" spans="1:8" s="30" customFormat="1" ht="34" customHeight="1">
      <c r="A15" s="55" t="s">
        <v>178</v>
      </c>
      <c r="B15" s="56">
        <v>29221.49</v>
      </c>
      <c r="C15" s="57">
        <v>276.019704999999</v>
      </c>
      <c r="D15" s="57">
        <v>29497.509705</v>
      </c>
      <c r="E15" s="58" t="s">
        <v>179</v>
      </c>
      <c r="F15" s="59">
        <v>27250.25</v>
      </c>
      <c r="G15" s="59">
        <v>585.614393999999</v>
      </c>
      <c r="H15" s="59">
        <v>27835.864394</v>
      </c>
    </row>
    <row r="16" spans="1:8" s="30" customFormat="1" ht="32" customHeight="1">
      <c r="A16" s="60" t="s">
        <v>180</v>
      </c>
      <c r="B16" s="61">
        <v>50495.55</v>
      </c>
      <c r="C16" s="61">
        <v>1121.63105</v>
      </c>
      <c r="D16" s="61">
        <v>51617.18105</v>
      </c>
      <c r="E16" s="60" t="s">
        <v>181</v>
      </c>
      <c r="F16" s="61">
        <v>50495.55</v>
      </c>
      <c r="G16" s="61">
        <v>1121.63105</v>
      </c>
      <c r="H16" s="61">
        <v>51617.18105</v>
      </c>
    </row>
  </sheetData>
  <mergeCells count="11">
    <mergeCell ref="A2:H2"/>
    <mergeCell ref="A4:D4"/>
    <mergeCell ref="E4:H4"/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1.37777777777778" right="0.751388888888889" top="1" bottom="1" header="0.5" footer="0.5"/>
  <pageSetup fitToHeight="1" fitToWidth="1"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0"/>
  <sheetViews>
    <sheetView view="pageBreakPreview" zoomScaleSheetLayoutView="100" workbookViewId="0" topLeftCell="A1">
      <selection activeCell="H23" sqref="H23:H25"/>
    </sheetView>
  </sheetViews>
  <sheetFormatPr defaultColWidth="7.8515625" defaultRowHeight="15"/>
  <cols>
    <col min="1" max="1" width="4.00390625" style="1" customWidth="1"/>
    <col min="2" max="2" width="22.00390625" style="1" customWidth="1"/>
    <col min="3" max="3" width="27.140625" style="5" customWidth="1"/>
    <col min="4" max="4" width="10.421875" style="1" customWidth="1"/>
    <col min="5" max="6" width="11.8515625" style="1" customWidth="1"/>
    <col min="7" max="7" width="13.7109375" style="1" customWidth="1"/>
    <col min="8" max="8" width="7.8515625" style="1" customWidth="1"/>
    <col min="9" max="9" width="11.7109375" style="5" customWidth="1"/>
    <col min="10" max="10" width="10.57421875" style="1" customWidth="1"/>
    <col min="11" max="11" width="20.28125" style="5" customWidth="1"/>
    <col min="12" max="234" width="7.8515625" style="1" customWidth="1"/>
    <col min="235" max="16384" width="7.8515625" style="1" customWidth="1"/>
  </cols>
  <sheetData>
    <row r="1" spans="1:11" s="1" customFormat="1" ht="15">
      <c r="A1" s="6" t="s">
        <v>182</v>
      </c>
      <c r="C1" s="5"/>
      <c r="I1" s="5"/>
      <c r="K1" s="5"/>
    </row>
    <row r="2" spans="1:11" s="1" customFormat="1" ht="35.25">
      <c r="A2" s="7" t="s">
        <v>183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s="1" customFormat="1" ht="15">
      <c r="C3" s="5"/>
      <c r="I3" s="5"/>
      <c r="K3" s="25" t="s">
        <v>184</v>
      </c>
    </row>
    <row r="4" spans="1:11" s="2" customFormat="1" ht="30" customHeight="1">
      <c r="A4" s="9" t="s">
        <v>185</v>
      </c>
      <c r="B4" s="9" t="s">
        <v>186</v>
      </c>
      <c r="C4" s="9"/>
      <c r="D4" s="10"/>
      <c r="E4" s="10"/>
      <c r="F4" s="10"/>
      <c r="G4" s="9"/>
      <c r="H4" s="9" t="s">
        <v>187</v>
      </c>
      <c r="I4" s="9"/>
      <c r="J4" s="9"/>
      <c r="K4" s="11" t="s">
        <v>188</v>
      </c>
    </row>
    <row r="5" spans="1:11" s="3" customFormat="1" ht="30">
      <c r="A5" s="11"/>
      <c r="B5" s="11" t="s">
        <v>189</v>
      </c>
      <c r="C5" s="11" t="s">
        <v>190</v>
      </c>
      <c r="D5" s="11" t="s">
        <v>191</v>
      </c>
      <c r="E5" s="11" t="s">
        <v>192</v>
      </c>
      <c r="F5" s="11" t="s">
        <v>193</v>
      </c>
      <c r="G5" s="11" t="s">
        <v>194</v>
      </c>
      <c r="H5" s="11" t="s">
        <v>189</v>
      </c>
      <c r="I5" s="11" t="s">
        <v>190</v>
      </c>
      <c r="J5" s="11" t="s">
        <v>195</v>
      </c>
      <c r="K5" s="11"/>
    </row>
    <row r="6" spans="1:11" s="3" customFormat="1" ht="75.75">
      <c r="A6" s="12">
        <v>1</v>
      </c>
      <c r="B6" s="13" t="s">
        <v>196</v>
      </c>
      <c r="C6" s="12" t="s">
        <v>197</v>
      </c>
      <c r="D6" s="12">
        <v>1800</v>
      </c>
      <c r="E6" s="12">
        <v>304.0197</v>
      </c>
      <c r="F6" s="12">
        <v>304.0197</v>
      </c>
      <c r="G6" s="12" t="s">
        <v>198</v>
      </c>
      <c r="H6" s="12" t="s">
        <v>199</v>
      </c>
      <c r="I6" s="12" t="s">
        <v>200</v>
      </c>
      <c r="J6" s="12" t="s">
        <v>201</v>
      </c>
      <c r="K6" s="26" t="s">
        <v>202</v>
      </c>
    </row>
    <row r="7" spans="1:11" s="1" customFormat="1" ht="63">
      <c r="A7" s="12">
        <v>2</v>
      </c>
      <c r="B7" s="13" t="s">
        <v>203</v>
      </c>
      <c r="C7" s="13" t="s">
        <v>204</v>
      </c>
      <c r="D7" s="14">
        <v>1418</v>
      </c>
      <c r="E7" s="14">
        <v>58.417689</v>
      </c>
      <c r="F7" s="14">
        <v>58.417689</v>
      </c>
      <c r="G7" s="12" t="s">
        <v>198</v>
      </c>
      <c r="H7" s="12"/>
      <c r="I7" s="12"/>
      <c r="J7" s="12"/>
      <c r="K7" s="13" t="s">
        <v>205</v>
      </c>
    </row>
    <row r="8" spans="1:11" s="1" customFormat="1" ht="63">
      <c r="A8" s="12">
        <v>3</v>
      </c>
      <c r="B8" s="13" t="s">
        <v>203</v>
      </c>
      <c r="C8" s="13" t="s">
        <v>206</v>
      </c>
      <c r="D8" s="14">
        <v>1575</v>
      </c>
      <c r="E8" s="14">
        <v>15.123212</v>
      </c>
      <c r="F8" s="14">
        <v>15.123212</v>
      </c>
      <c r="G8" s="12" t="s">
        <v>198</v>
      </c>
      <c r="H8" s="12"/>
      <c r="I8" s="12"/>
      <c r="J8" s="12"/>
      <c r="K8" s="13" t="s">
        <v>205</v>
      </c>
    </row>
    <row r="9" spans="1:11" s="4" customFormat="1" ht="27" customHeight="1">
      <c r="A9" s="15" t="s">
        <v>207</v>
      </c>
      <c r="B9" s="16"/>
      <c r="C9" s="17"/>
      <c r="D9" s="18">
        <f aca="true" t="shared" si="0" ref="D9:F9">SUM(D6:D8)</f>
        <v>4793</v>
      </c>
      <c r="E9" s="18">
        <f t="shared" si="0"/>
        <v>377.560601</v>
      </c>
      <c r="F9" s="18">
        <f t="shared" si="0"/>
        <v>377.560601</v>
      </c>
      <c r="G9" s="11"/>
      <c r="H9" s="19"/>
      <c r="I9" s="19"/>
      <c r="J9" s="19"/>
      <c r="K9" s="11"/>
    </row>
    <row r="10" spans="1:11" s="1" customFormat="1" ht="44.25">
      <c r="A10" s="12">
        <v>5</v>
      </c>
      <c r="B10" s="13" t="s">
        <v>208</v>
      </c>
      <c r="C10" s="13" t="s">
        <v>209</v>
      </c>
      <c r="D10" s="14">
        <v>280</v>
      </c>
      <c r="E10" s="14">
        <v>22.727507</v>
      </c>
      <c r="F10" s="14">
        <v>22.727507</v>
      </c>
      <c r="G10" s="12" t="s">
        <v>198</v>
      </c>
      <c r="H10" s="20" t="s">
        <v>210</v>
      </c>
      <c r="I10" s="20" t="s">
        <v>211</v>
      </c>
      <c r="J10" s="20" t="s">
        <v>212</v>
      </c>
      <c r="K10" s="13" t="s">
        <v>213</v>
      </c>
    </row>
    <row r="11" spans="1:11" s="1" customFormat="1" ht="44.25">
      <c r="A11" s="12">
        <v>6</v>
      </c>
      <c r="B11" s="13" t="s">
        <v>214</v>
      </c>
      <c r="C11" s="13" t="s">
        <v>215</v>
      </c>
      <c r="D11" s="14">
        <v>286</v>
      </c>
      <c r="E11" s="14">
        <v>10.630824</v>
      </c>
      <c r="F11" s="14">
        <v>10.630824</v>
      </c>
      <c r="G11" s="12" t="s">
        <v>198</v>
      </c>
      <c r="H11" s="21"/>
      <c r="I11" s="21"/>
      <c r="J11" s="21"/>
      <c r="K11" s="13" t="s">
        <v>216</v>
      </c>
    </row>
    <row r="12" spans="1:11" s="1" customFormat="1" ht="44.25">
      <c r="A12" s="12">
        <v>7</v>
      </c>
      <c r="B12" s="13" t="s">
        <v>217</v>
      </c>
      <c r="C12" s="13" t="s">
        <v>215</v>
      </c>
      <c r="D12" s="14">
        <v>91.87</v>
      </c>
      <c r="E12" s="14">
        <v>8.336846</v>
      </c>
      <c r="F12" s="14">
        <v>8.336846</v>
      </c>
      <c r="G12" s="12" t="s">
        <v>198</v>
      </c>
      <c r="H12" s="21"/>
      <c r="I12" s="21"/>
      <c r="J12" s="21"/>
      <c r="K12" s="13" t="s">
        <v>216</v>
      </c>
    </row>
    <row r="13" spans="1:11" s="1" customFormat="1" ht="44.25">
      <c r="A13" s="12">
        <v>8</v>
      </c>
      <c r="B13" s="13" t="s">
        <v>218</v>
      </c>
      <c r="C13" s="13" t="s">
        <v>215</v>
      </c>
      <c r="D13" s="14">
        <v>162.07</v>
      </c>
      <c r="E13" s="14">
        <v>0.00258</v>
      </c>
      <c r="F13" s="14">
        <v>0.00258</v>
      </c>
      <c r="G13" s="12" t="s">
        <v>198</v>
      </c>
      <c r="H13" s="22"/>
      <c r="I13" s="22"/>
      <c r="J13" s="22"/>
      <c r="K13" s="13" t="s">
        <v>216</v>
      </c>
    </row>
    <row r="14" spans="1:11" s="1" customFormat="1" ht="44.25">
      <c r="A14" s="12">
        <v>9</v>
      </c>
      <c r="B14" s="13" t="s">
        <v>219</v>
      </c>
      <c r="C14" s="13" t="s">
        <v>215</v>
      </c>
      <c r="D14" s="14">
        <v>585.11</v>
      </c>
      <c r="E14" s="14">
        <v>15</v>
      </c>
      <c r="F14" s="14">
        <v>15</v>
      </c>
      <c r="G14" s="12" t="s">
        <v>198</v>
      </c>
      <c r="H14" s="23" t="s">
        <v>210</v>
      </c>
      <c r="I14" s="23" t="s">
        <v>211</v>
      </c>
      <c r="J14" s="23" t="s">
        <v>212</v>
      </c>
      <c r="K14" s="13" t="s">
        <v>216</v>
      </c>
    </row>
    <row r="15" spans="1:11" s="1" customFormat="1" ht="44.25">
      <c r="A15" s="12">
        <v>10</v>
      </c>
      <c r="B15" s="13" t="s">
        <v>220</v>
      </c>
      <c r="C15" s="13" t="s">
        <v>215</v>
      </c>
      <c r="D15" s="14">
        <v>186.46</v>
      </c>
      <c r="E15" s="14">
        <v>19.856346</v>
      </c>
      <c r="F15" s="14">
        <v>19.856346</v>
      </c>
      <c r="G15" s="12" t="s">
        <v>198</v>
      </c>
      <c r="H15" s="21"/>
      <c r="I15" s="21"/>
      <c r="J15" s="27"/>
      <c r="K15" s="13" t="s">
        <v>216</v>
      </c>
    </row>
    <row r="16" spans="1:11" s="1" customFormat="1" ht="44.25">
      <c r="A16" s="12">
        <v>11</v>
      </c>
      <c r="B16" s="13" t="s">
        <v>221</v>
      </c>
      <c r="C16" s="13" t="s">
        <v>222</v>
      </c>
      <c r="D16" s="14">
        <v>500</v>
      </c>
      <c r="E16" s="14">
        <v>0.0317</v>
      </c>
      <c r="F16" s="14">
        <v>0.0317</v>
      </c>
      <c r="G16" s="12" t="s">
        <v>198</v>
      </c>
      <c r="H16" s="21"/>
      <c r="I16" s="21"/>
      <c r="J16" s="27"/>
      <c r="K16" s="13" t="s">
        <v>216</v>
      </c>
    </row>
    <row r="17" spans="1:11" s="1" customFormat="1" ht="44.25">
      <c r="A17" s="12">
        <v>12</v>
      </c>
      <c r="B17" s="13" t="s">
        <v>221</v>
      </c>
      <c r="C17" s="13" t="s">
        <v>223</v>
      </c>
      <c r="D17" s="14">
        <v>1000</v>
      </c>
      <c r="E17" s="14">
        <v>0.1052</v>
      </c>
      <c r="F17" s="14">
        <v>0.1052</v>
      </c>
      <c r="G17" s="12" t="s">
        <v>198</v>
      </c>
      <c r="H17" s="21"/>
      <c r="I17" s="21"/>
      <c r="J17" s="27"/>
      <c r="K17" s="13" t="s">
        <v>216</v>
      </c>
    </row>
    <row r="18" spans="1:11" s="1" customFormat="1" ht="44.25">
      <c r="A18" s="12">
        <v>13</v>
      </c>
      <c r="B18" s="13" t="s">
        <v>221</v>
      </c>
      <c r="C18" s="13" t="s">
        <v>224</v>
      </c>
      <c r="D18" s="14">
        <v>1400</v>
      </c>
      <c r="E18" s="14">
        <v>1.6358</v>
      </c>
      <c r="F18" s="14">
        <v>1.6358</v>
      </c>
      <c r="G18" s="12" t="s">
        <v>198</v>
      </c>
      <c r="H18" s="21"/>
      <c r="I18" s="21"/>
      <c r="J18" s="27"/>
      <c r="K18" s="13" t="s">
        <v>213</v>
      </c>
    </row>
    <row r="19" spans="1:11" s="1" customFormat="1" ht="44.25">
      <c r="A19" s="12">
        <v>14</v>
      </c>
      <c r="B19" s="13" t="s">
        <v>221</v>
      </c>
      <c r="C19" s="13" t="s">
        <v>225</v>
      </c>
      <c r="D19" s="14">
        <v>268.81662</v>
      </c>
      <c r="E19" s="14">
        <v>0.40742</v>
      </c>
      <c r="F19" s="14">
        <v>0.40742</v>
      </c>
      <c r="G19" s="12" t="s">
        <v>198</v>
      </c>
      <c r="H19" s="21"/>
      <c r="I19" s="21"/>
      <c r="J19" s="27"/>
      <c r="K19" s="13" t="s">
        <v>213</v>
      </c>
    </row>
    <row r="20" spans="1:11" s="1" customFormat="1" ht="44.25">
      <c r="A20" s="12">
        <v>15</v>
      </c>
      <c r="B20" s="13" t="s">
        <v>221</v>
      </c>
      <c r="C20" s="13" t="s">
        <v>226</v>
      </c>
      <c r="D20" s="14">
        <v>200</v>
      </c>
      <c r="E20" s="14">
        <v>0.0001</v>
      </c>
      <c r="F20" s="14">
        <v>0.0001</v>
      </c>
      <c r="G20" s="12" t="s">
        <v>198</v>
      </c>
      <c r="H20" s="21"/>
      <c r="I20" s="21"/>
      <c r="J20" s="27"/>
      <c r="K20" s="13" t="s">
        <v>216</v>
      </c>
    </row>
    <row r="21" spans="1:11" s="1" customFormat="1" ht="44.25">
      <c r="A21" s="12">
        <v>16</v>
      </c>
      <c r="B21" s="13" t="s">
        <v>221</v>
      </c>
      <c r="C21" s="13" t="s">
        <v>227</v>
      </c>
      <c r="D21" s="14">
        <v>300</v>
      </c>
      <c r="E21" s="14">
        <v>0.8331</v>
      </c>
      <c r="F21" s="14">
        <v>0.8331</v>
      </c>
      <c r="G21" s="12" t="s">
        <v>198</v>
      </c>
      <c r="H21" s="21"/>
      <c r="I21" s="21"/>
      <c r="J21" s="27"/>
      <c r="K21" s="13" t="s">
        <v>228</v>
      </c>
    </row>
    <row r="22" spans="1:11" s="1" customFormat="1" ht="44.25">
      <c r="A22" s="12">
        <v>17</v>
      </c>
      <c r="B22" s="13" t="s">
        <v>221</v>
      </c>
      <c r="C22" s="13" t="s">
        <v>229</v>
      </c>
      <c r="D22" s="14">
        <v>760</v>
      </c>
      <c r="E22" s="14">
        <v>0.0065</v>
      </c>
      <c r="F22" s="14">
        <v>0.0065</v>
      </c>
      <c r="G22" s="12" t="s">
        <v>198</v>
      </c>
      <c r="H22" s="22"/>
      <c r="I22" s="22"/>
      <c r="J22" s="28"/>
      <c r="K22" s="13" t="s">
        <v>228</v>
      </c>
    </row>
    <row r="23" spans="1:11" s="1" customFormat="1" ht="44.25">
      <c r="A23" s="12">
        <v>18</v>
      </c>
      <c r="B23" s="13" t="s">
        <v>221</v>
      </c>
      <c r="C23" s="13" t="s">
        <v>230</v>
      </c>
      <c r="D23" s="14">
        <v>530</v>
      </c>
      <c r="E23" s="14">
        <v>2.4914</v>
      </c>
      <c r="F23" s="14">
        <v>2.4914</v>
      </c>
      <c r="G23" s="12" t="s">
        <v>198</v>
      </c>
      <c r="H23" s="23" t="s">
        <v>210</v>
      </c>
      <c r="I23" s="23" t="s">
        <v>211</v>
      </c>
      <c r="J23" s="23" t="s">
        <v>212</v>
      </c>
      <c r="K23" s="13" t="s">
        <v>231</v>
      </c>
    </row>
    <row r="24" spans="1:11" s="1" customFormat="1" ht="44.25">
      <c r="A24" s="12">
        <v>19</v>
      </c>
      <c r="B24" s="13" t="s">
        <v>221</v>
      </c>
      <c r="C24" s="13" t="s">
        <v>223</v>
      </c>
      <c r="D24" s="14">
        <v>1000</v>
      </c>
      <c r="E24" s="14">
        <v>0.001</v>
      </c>
      <c r="F24" s="14">
        <v>0.001</v>
      </c>
      <c r="G24" s="12" t="s">
        <v>198</v>
      </c>
      <c r="H24" s="21"/>
      <c r="I24" s="21"/>
      <c r="J24" s="27"/>
      <c r="K24" s="13" t="s">
        <v>213</v>
      </c>
    </row>
    <row r="25" spans="1:11" s="1" customFormat="1" ht="45.75">
      <c r="A25" s="12">
        <v>20</v>
      </c>
      <c r="B25" s="13" t="s">
        <v>221</v>
      </c>
      <c r="C25" s="13" t="s">
        <v>232</v>
      </c>
      <c r="D25" s="14">
        <v>1200</v>
      </c>
      <c r="E25" s="14">
        <v>0.0004</v>
      </c>
      <c r="F25" s="14">
        <v>0.0004</v>
      </c>
      <c r="G25" s="12" t="s">
        <v>198</v>
      </c>
      <c r="H25" s="22"/>
      <c r="I25" s="22"/>
      <c r="J25" s="28"/>
      <c r="K25" s="13" t="s">
        <v>233</v>
      </c>
    </row>
    <row r="26" spans="1:11" s="1" customFormat="1" ht="87">
      <c r="A26" s="12">
        <v>21</v>
      </c>
      <c r="B26" s="13" t="s">
        <v>196</v>
      </c>
      <c r="C26" s="13" t="s">
        <v>234</v>
      </c>
      <c r="D26" s="14">
        <v>300</v>
      </c>
      <c r="E26" s="14">
        <v>92.019522</v>
      </c>
      <c r="F26" s="14">
        <v>92.019522</v>
      </c>
      <c r="G26" s="12" t="s">
        <v>198</v>
      </c>
      <c r="H26" s="13" t="s">
        <v>196</v>
      </c>
      <c r="I26" s="13" t="s">
        <v>235</v>
      </c>
      <c r="J26" s="13" t="s">
        <v>201</v>
      </c>
      <c r="K26" s="13" t="s">
        <v>216</v>
      </c>
    </row>
    <row r="27" spans="1:11" s="4" customFormat="1" ht="21" customHeight="1">
      <c r="A27" s="15" t="s">
        <v>236</v>
      </c>
      <c r="B27" s="16"/>
      <c r="C27" s="17"/>
      <c r="D27" s="18">
        <f>SUM(D10:D24)</f>
        <v>7550.32662</v>
      </c>
      <c r="E27" s="18">
        <f>SUM(E10:E26)</f>
        <v>174.086245</v>
      </c>
      <c r="F27" s="18">
        <f>SUM(F10:F26)</f>
        <v>174.086245</v>
      </c>
      <c r="G27" s="11"/>
      <c r="H27" s="18"/>
      <c r="I27" s="19"/>
      <c r="J27" s="18"/>
      <c r="K27" s="11"/>
    </row>
    <row r="28" spans="1:11" s="4" customFormat="1" ht="21" customHeight="1">
      <c r="A28" s="15" t="s">
        <v>237</v>
      </c>
      <c r="B28" s="16"/>
      <c r="C28" s="17"/>
      <c r="D28" s="18">
        <f aca="true" t="shared" si="1" ref="D28:F28">D27+D9</f>
        <v>12343.32662</v>
      </c>
      <c r="E28" s="18">
        <f t="shared" si="1"/>
        <v>551.646846</v>
      </c>
      <c r="F28" s="18">
        <f t="shared" si="1"/>
        <v>551.646846</v>
      </c>
      <c r="G28" s="18"/>
      <c r="H28" s="18"/>
      <c r="I28" s="19"/>
      <c r="J28" s="18"/>
      <c r="K28" s="29"/>
    </row>
    <row r="29" spans="3:11" s="1" customFormat="1" ht="15">
      <c r="C29" s="5"/>
      <c r="E29" s="24"/>
      <c r="I29" s="5"/>
      <c r="K29" s="5"/>
    </row>
    <row r="30" spans="3:11" s="1" customFormat="1" ht="15">
      <c r="C30" s="5"/>
      <c r="I30" s="5"/>
      <c r="K30" s="5"/>
    </row>
    <row r="31" spans="3:11" s="1" customFormat="1" ht="15">
      <c r="C31" s="5"/>
      <c r="I31" s="5"/>
      <c r="K31" s="5"/>
    </row>
    <row r="32" spans="3:11" s="1" customFormat="1" ht="15">
      <c r="C32" s="5"/>
      <c r="I32" s="5"/>
      <c r="K32" s="5"/>
    </row>
    <row r="33" spans="3:11" s="1" customFormat="1" ht="15">
      <c r="C33" s="5"/>
      <c r="I33" s="5"/>
      <c r="K33" s="5"/>
    </row>
    <row r="34" spans="3:11" s="1" customFormat="1" ht="15">
      <c r="C34" s="5"/>
      <c r="I34" s="5"/>
      <c r="K34" s="5"/>
    </row>
    <row r="35" spans="3:11" s="1" customFormat="1" ht="15">
      <c r="C35" s="5"/>
      <c r="I35" s="5"/>
      <c r="K35" s="5"/>
    </row>
    <row r="36" spans="3:11" s="1" customFormat="1" ht="15">
      <c r="C36" s="5"/>
      <c r="I36" s="5"/>
      <c r="K36" s="5"/>
    </row>
    <row r="37" spans="3:11" s="1" customFormat="1" ht="15">
      <c r="C37" s="5"/>
      <c r="I37" s="5"/>
      <c r="K37" s="5"/>
    </row>
    <row r="38" spans="3:11" s="1" customFormat="1" ht="15">
      <c r="C38" s="5"/>
      <c r="I38" s="5"/>
      <c r="K38" s="5"/>
    </row>
    <row r="39" spans="3:11" s="1" customFormat="1" ht="15">
      <c r="C39" s="5"/>
      <c r="I39" s="5"/>
      <c r="K39" s="5"/>
    </row>
    <row r="40" spans="3:11" s="1" customFormat="1" ht="15">
      <c r="C40" s="5"/>
      <c r="I40" s="5"/>
      <c r="K40" s="5"/>
    </row>
  </sheetData>
  <mergeCells count="20">
    <mergeCell ref="A2:K2"/>
    <mergeCell ref="B4:F4"/>
    <mergeCell ref="H4:J4"/>
    <mergeCell ref="A9:C9"/>
    <mergeCell ref="A27:C27"/>
    <mergeCell ref="A28:C28"/>
    <mergeCell ref="A4:A5"/>
    <mergeCell ref="H6:H8"/>
    <mergeCell ref="H10:H13"/>
    <mergeCell ref="H14:H22"/>
    <mergeCell ref="H23:H25"/>
    <mergeCell ref="I6:I8"/>
    <mergeCell ref="I10:I13"/>
    <mergeCell ref="I14:I22"/>
    <mergeCell ref="I23:I25"/>
    <mergeCell ref="J6:J8"/>
    <mergeCell ref="J10:J13"/>
    <mergeCell ref="J14:J22"/>
    <mergeCell ref="J23:J25"/>
    <mergeCell ref="K4:K5"/>
  </mergeCells>
  <printOptions/>
  <pageMargins left="1.37777777777778" right="0.751388888888889" top="1" bottom="1" header="0.5" footer="0.5"/>
  <pageSetup fitToHeight="0" fitToWidth="1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王蕾(232f4c6d77efa95ea118a92c0ad8d93c-250705)</cp:lastModifiedBy>
  <cp:lastPrinted>2019-08-21T12:56:00Z</cp:lastPrinted>
  <dcterms:created xsi:type="dcterms:W3CDTF">2019-08-21T12:23:00Z</dcterms:created>
  <dcterms:modified xsi:type="dcterms:W3CDTF">2022-09-14T02:28:17Z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